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ownloads\"/>
    </mc:Choice>
  </mc:AlternateContent>
  <xr:revisionPtr revIDLastSave="0" documentId="13_ncr:1_{1F0578CF-F01A-4AC3-B09E-1C06AA862008}" xr6:coauthVersionLast="47" xr6:coauthVersionMax="47" xr10:uidLastSave="{00000000-0000-0000-0000-000000000000}"/>
  <bookViews>
    <workbookView xWindow="-120" yWindow="-120" windowWidth="20730" windowHeight="11160" tabRatio="577" xr2:uid="{00000000-000D-0000-FFFF-FFFF00000000}"/>
  </bookViews>
  <sheets>
    <sheet name="свод штат 24.09.2024" sheetId="10" r:id="rId1"/>
    <sheet name="штат жағы 24.09.2024" sheetId="9" r:id="rId2"/>
    <sheet name="мұғалім жағы 24.09.2024" sheetId="8" r:id="rId3"/>
    <sheet name="справка" sheetId="4" r:id="rId4"/>
    <sheet name="Сетка часов" sheetId="11" r:id="rId5"/>
  </sheets>
  <definedNames>
    <definedName name="_xlnm._FilterDatabase" localSheetId="2" hidden="1">'мұғалім жағы 24.09.2024'!$A$15:$AX$70</definedName>
    <definedName name="_xlnm.Print_Titles" localSheetId="2">'мұғалім жағы 24.09.2024'!$B:$B,'мұғалім жағы 24.09.2024'!$16:$16</definedName>
    <definedName name="_xlnm.Print_Area" localSheetId="2">'мұғалім жағы 24.09.2024'!$A$1:$AV$70</definedName>
    <definedName name="_xlnm.Print_Area" localSheetId="0">'свод штат 24.09.2024'!$A$1:$W$48</definedName>
    <definedName name="_xlnm.Print_Area" localSheetId="1">'штат жағы 24.09.2024'!$A$1:$AD$64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4" i="8" l="1"/>
  <c r="AE54" i="8"/>
  <c r="AB54" i="8"/>
  <c r="Y54" i="8"/>
  <c r="M54" i="8"/>
  <c r="AW54" i="8" s="1"/>
  <c r="L54" i="8"/>
  <c r="S54" i="8" s="1"/>
  <c r="AL40" i="8"/>
  <c r="AJ40" i="8"/>
  <c r="AE40" i="8"/>
  <c r="AB40" i="8"/>
  <c r="Y40" i="8"/>
  <c r="M40" i="8"/>
  <c r="E40" i="8" s="1"/>
  <c r="L40" i="8"/>
  <c r="S40" i="8" s="1"/>
  <c r="AJ37" i="8"/>
  <c r="AB37" i="8"/>
  <c r="Y37" i="8"/>
  <c r="M37" i="8"/>
  <c r="AW37" i="8" s="1"/>
  <c r="L37" i="8"/>
  <c r="S37" i="8" s="1"/>
  <c r="AE37" i="8" s="1"/>
  <c r="AL26" i="8"/>
  <c r="AJ26" i="8"/>
  <c r="AE26" i="8"/>
  <c r="AB26" i="8"/>
  <c r="Y26" i="8"/>
  <c r="M26" i="8"/>
  <c r="E26" i="8" s="1"/>
  <c r="L26" i="8"/>
  <c r="S26" i="8" s="1"/>
  <c r="AJ22" i="8"/>
  <c r="AB22" i="8"/>
  <c r="Y22" i="8"/>
  <c r="M22" i="8"/>
  <c r="E22" i="8" s="1"/>
  <c r="L22" i="8"/>
  <c r="S22" i="8" s="1"/>
  <c r="O54" i="8" l="1"/>
  <c r="Q54" i="8"/>
  <c r="E54" i="8"/>
  <c r="T54" i="8"/>
  <c r="U54" i="8" s="1"/>
  <c r="E37" i="8"/>
  <c r="AW40" i="8"/>
  <c r="O40" i="8"/>
  <c r="Q40" i="8"/>
  <c r="O37" i="8"/>
  <c r="Q37" i="8"/>
  <c r="AW26" i="8"/>
  <c r="O26" i="8"/>
  <c r="Q26" i="8"/>
  <c r="O22" i="8"/>
  <c r="Q22" i="8"/>
  <c r="AE22" i="8"/>
  <c r="AQ54" i="8" l="1"/>
  <c r="AH54" i="8"/>
  <c r="V54" i="8"/>
  <c r="T40" i="8"/>
  <c r="U40" i="8" s="1"/>
  <c r="V40" i="8" s="1"/>
  <c r="T22" i="8"/>
  <c r="U22" i="8" s="1"/>
  <c r="V22" i="8" s="1"/>
  <c r="T37" i="8"/>
  <c r="U37" i="8" s="1"/>
  <c r="AQ37" i="8" s="1"/>
  <c r="T26" i="8"/>
  <c r="U26" i="8" s="1"/>
  <c r="V26" i="8" s="1"/>
  <c r="AU54" i="8" l="1"/>
  <c r="AV54" i="8" s="1"/>
  <c r="AQ22" i="8"/>
  <c r="AH40" i="8"/>
  <c r="AQ40" i="8"/>
  <c r="AU40" i="8" s="1"/>
  <c r="AV40" i="8" s="1"/>
  <c r="AH22" i="8"/>
  <c r="V37" i="8"/>
  <c r="AH37" i="8"/>
  <c r="AH26" i="8"/>
  <c r="AQ26" i="8"/>
  <c r="AU22" i="8" l="1"/>
  <c r="AV22" i="8" s="1"/>
  <c r="AU26" i="8"/>
  <c r="AV26" i="8" s="1"/>
  <c r="AU37" i="8"/>
  <c r="AV37" i="8" s="1"/>
  <c r="AL50" i="8" l="1"/>
  <c r="W46" i="11" l="1"/>
  <c r="AL45" i="11"/>
  <c r="AK45" i="11"/>
  <c r="AJ45" i="11"/>
  <c r="AI45" i="11"/>
  <c r="AH45" i="11"/>
  <c r="AG45" i="11"/>
  <c r="AF45" i="11"/>
  <c r="AE45" i="11"/>
  <c r="AE46" i="11" s="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O46" i="11" s="1"/>
  <c r="M45" i="11"/>
  <c r="L45" i="11"/>
  <c r="K45" i="11"/>
  <c r="J45" i="11"/>
  <c r="I45" i="11"/>
  <c r="H45" i="11"/>
  <c r="G45" i="11"/>
  <c r="F45" i="11"/>
  <c r="F46" i="11" s="1"/>
  <c r="E45" i="11"/>
  <c r="D45" i="11"/>
  <c r="N44" i="11"/>
  <c r="AL43" i="11"/>
  <c r="AL46" i="11" s="1"/>
  <c r="AK43" i="11"/>
  <c r="AK46" i="11" s="1"/>
  <c r="AJ43" i="11"/>
  <c r="AJ46" i="11" s="1"/>
  <c r="AI43" i="11"/>
  <c r="AI46" i="11" s="1"/>
  <c r="AH43" i="11"/>
  <c r="AH46" i="11" s="1"/>
  <c r="AG43" i="11"/>
  <c r="AG46" i="11" s="1"/>
  <c r="AF43" i="11"/>
  <c r="AF46" i="11" s="1"/>
  <c r="AE43" i="11"/>
  <c r="AD43" i="11"/>
  <c r="AD46" i="11" s="1"/>
  <c r="AC43" i="11"/>
  <c r="AC46" i="11" s="1"/>
  <c r="AB43" i="11"/>
  <c r="AB46" i="11" s="1"/>
  <c r="AA43" i="11"/>
  <c r="AA46" i="11" s="1"/>
  <c r="Z43" i="11"/>
  <c r="Z46" i="11" s="1"/>
  <c r="Y43" i="11"/>
  <c r="Y46" i="11" s="1"/>
  <c r="X43" i="11"/>
  <c r="X46" i="11" s="1"/>
  <c r="W43" i="11"/>
  <c r="V43" i="11"/>
  <c r="V46" i="11" s="1"/>
  <c r="U43" i="11"/>
  <c r="U46" i="11" s="1"/>
  <c r="T43" i="11"/>
  <c r="T46" i="11" s="1"/>
  <c r="S43" i="11"/>
  <c r="S46" i="11" s="1"/>
  <c r="R43" i="11"/>
  <c r="R46" i="11" s="1"/>
  <c r="Q43" i="11"/>
  <c r="Q46" i="11" s="1"/>
  <c r="P43" i="11"/>
  <c r="P46" i="11" s="1"/>
  <c r="O43" i="11"/>
  <c r="M43" i="11"/>
  <c r="M46" i="11" s="1"/>
  <c r="L43" i="11"/>
  <c r="L46" i="11" s="1"/>
  <c r="K43" i="11"/>
  <c r="K46" i="11" s="1"/>
  <c r="J43" i="11"/>
  <c r="J46" i="11" s="1"/>
  <c r="I43" i="11"/>
  <c r="I46" i="11" s="1"/>
  <c r="H43" i="11"/>
  <c r="H46" i="11" s="1"/>
  <c r="G43" i="11"/>
  <c r="G46" i="11" s="1"/>
  <c r="F43" i="11"/>
  <c r="E43" i="11"/>
  <c r="E46" i="11" s="1"/>
  <c r="D43" i="11"/>
  <c r="D46" i="11" s="1"/>
  <c r="N42" i="11"/>
  <c r="G41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M40" i="11"/>
  <c r="L40" i="11"/>
  <c r="K40" i="11"/>
  <c r="J40" i="11"/>
  <c r="I40" i="11"/>
  <c r="H40" i="11"/>
  <c r="G40" i="11"/>
  <c r="F40" i="11"/>
  <c r="E40" i="11"/>
  <c r="D40" i="11"/>
  <c r="N39" i="11"/>
  <c r="N38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M37" i="11"/>
  <c r="L37" i="11"/>
  <c r="K37" i="11"/>
  <c r="J37" i="11"/>
  <c r="I37" i="11"/>
  <c r="H37" i="11"/>
  <c r="G37" i="11"/>
  <c r="F37" i="11"/>
  <c r="E37" i="11"/>
  <c r="D37" i="11"/>
  <c r="N35" i="11"/>
  <c r="AL34" i="11"/>
  <c r="AK34" i="11"/>
  <c r="AK41" i="11" s="1"/>
  <c r="AJ34" i="11"/>
  <c r="AI34" i="11"/>
  <c r="AH34" i="11"/>
  <c r="AG34" i="11"/>
  <c r="AG41" i="11" s="1"/>
  <c r="AF34" i="11"/>
  <c r="AE34" i="11"/>
  <c r="AD34" i="11"/>
  <c r="AC34" i="11"/>
  <c r="AC41" i="11" s="1"/>
  <c r="AB34" i="11"/>
  <c r="AA34" i="11"/>
  <c r="Z34" i="11"/>
  <c r="Y34" i="11"/>
  <c r="Y41" i="11" s="1"/>
  <c r="X34" i="11"/>
  <c r="W34" i="11"/>
  <c r="V34" i="11"/>
  <c r="U34" i="11"/>
  <c r="U41" i="11" s="1"/>
  <c r="T34" i="11"/>
  <c r="S34" i="11"/>
  <c r="R34" i="11"/>
  <c r="Q34" i="11"/>
  <c r="Q41" i="11" s="1"/>
  <c r="P34" i="11"/>
  <c r="O34" i="11"/>
  <c r="M34" i="11"/>
  <c r="L34" i="11"/>
  <c r="K34" i="11"/>
  <c r="J34" i="11"/>
  <c r="I34" i="11"/>
  <c r="H34" i="11"/>
  <c r="G34" i="11"/>
  <c r="F34" i="11"/>
  <c r="E34" i="11"/>
  <c r="D34" i="11"/>
  <c r="N32" i="11"/>
  <c r="D32" i="11"/>
  <c r="N31" i="11"/>
  <c r="AL30" i="11"/>
  <c r="AL41" i="11" s="1"/>
  <c r="AK30" i="11"/>
  <c r="AJ30" i="11"/>
  <c r="AI30" i="11"/>
  <c r="AH30" i="11"/>
  <c r="AH41" i="11" s="1"/>
  <c r="AG30" i="11"/>
  <c r="AF30" i="11"/>
  <c r="AE30" i="11"/>
  <c r="AD30" i="11"/>
  <c r="AD41" i="11" s="1"/>
  <c r="AC30" i="11"/>
  <c r="AB30" i="11"/>
  <c r="AA30" i="11"/>
  <c r="Z30" i="11"/>
  <c r="Z41" i="11" s="1"/>
  <c r="Y30" i="11"/>
  <c r="X30" i="11"/>
  <c r="W30" i="11"/>
  <c r="V30" i="11"/>
  <c r="V41" i="11" s="1"/>
  <c r="U30" i="11"/>
  <c r="T30" i="11"/>
  <c r="S30" i="11"/>
  <c r="R30" i="11"/>
  <c r="R41" i="11" s="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N29" i="11"/>
  <c r="N28" i="11"/>
  <c r="AL27" i="11"/>
  <c r="AK27" i="11"/>
  <c r="AJ27" i="11"/>
  <c r="AJ41" i="11" s="1"/>
  <c r="AI27" i="11"/>
  <c r="AI41" i="11" s="1"/>
  <c r="AH27" i="11"/>
  <c r="AG27" i="11"/>
  <c r="AF27" i="11"/>
  <c r="AF41" i="11" s="1"/>
  <c r="AE27" i="11"/>
  <c r="AE41" i="11" s="1"/>
  <c r="AD27" i="11"/>
  <c r="AC27" i="11"/>
  <c r="AB27" i="11"/>
  <c r="AB41" i="11" s="1"/>
  <c r="AA27" i="11"/>
  <c r="AA41" i="11" s="1"/>
  <c r="Z27" i="11"/>
  <c r="Y27" i="11"/>
  <c r="X27" i="11"/>
  <c r="X41" i="11" s="1"/>
  <c r="W27" i="11"/>
  <c r="W41" i="11" s="1"/>
  <c r="V27" i="11"/>
  <c r="U27" i="11"/>
  <c r="T27" i="11"/>
  <c r="T41" i="11" s="1"/>
  <c r="S27" i="11"/>
  <c r="S41" i="11" s="1"/>
  <c r="R27" i="11"/>
  <c r="Q27" i="11"/>
  <c r="P27" i="11"/>
  <c r="P41" i="11" s="1"/>
  <c r="O27" i="11"/>
  <c r="O41" i="11" s="1"/>
  <c r="N41" i="11" s="1"/>
  <c r="M27" i="11"/>
  <c r="L27" i="11"/>
  <c r="K27" i="11"/>
  <c r="K41" i="11" s="1"/>
  <c r="J27" i="11"/>
  <c r="I27" i="11"/>
  <c r="H27" i="11"/>
  <c r="G27" i="11"/>
  <c r="F27" i="11"/>
  <c r="E27" i="11"/>
  <c r="D27" i="11"/>
  <c r="N25" i="11"/>
  <c r="S24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N21" i="11"/>
  <c r="D21" i="11"/>
  <c r="D23" i="11" s="1"/>
  <c r="N20" i="11"/>
  <c r="AL19" i="11"/>
  <c r="AK19" i="11"/>
  <c r="AJ19" i="11"/>
  <c r="AI19" i="11"/>
  <c r="AI24" i="11" s="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T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O16" i="11"/>
  <c r="M16" i="11"/>
  <c r="L16" i="11"/>
  <c r="K16" i="11"/>
  <c r="J16" i="11"/>
  <c r="I16" i="11"/>
  <c r="H16" i="11"/>
  <c r="G16" i="11"/>
  <c r="F16" i="11"/>
  <c r="E16" i="11"/>
  <c r="D16" i="11"/>
  <c r="N14" i="11"/>
  <c r="AL13" i="11"/>
  <c r="AL24" i="11" s="1"/>
  <c r="AK13" i="11"/>
  <c r="AJ13" i="11"/>
  <c r="AI13" i="11"/>
  <c r="AH13" i="11"/>
  <c r="AH24" i="11" s="1"/>
  <c r="AG13" i="11"/>
  <c r="AF13" i="11"/>
  <c r="AE13" i="11"/>
  <c r="AE24" i="11" s="1"/>
  <c r="AD13" i="11"/>
  <c r="AD24" i="11" s="1"/>
  <c r="AC13" i="11"/>
  <c r="AB13" i="11"/>
  <c r="AA13" i="11"/>
  <c r="AA24" i="11" s="1"/>
  <c r="Z13" i="11"/>
  <c r="Z24" i="11" s="1"/>
  <c r="Y13" i="11"/>
  <c r="X13" i="11"/>
  <c r="W13" i="11"/>
  <c r="W24" i="11" s="1"/>
  <c r="W47" i="11" s="1"/>
  <c r="V13" i="11"/>
  <c r="V24" i="11" s="1"/>
  <c r="U13" i="11"/>
  <c r="T13" i="11"/>
  <c r="S13" i="11"/>
  <c r="R13" i="11"/>
  <c r="R24" i="11" s="1"/>
  <c r="Q13" i="11"/>
  <c r="P13" i="11"/>
  <c r="P24" i="11" s="1"/>
  <c r="P47" i="11" s="1"/>
  <c r="O13" i="11"/>
  <c r="O24" i="11" s="1"/>
  <c r="N13" i="11"/>
  <c r="M13" i="11"/>
  <c r="L13" i="11"/>
  <c r="L24" i="11" s="1"/>
  <c r="K13" i="11"/>
  <c r="K24" i="11" s="1"/>
  <c r="K47" i="11" s="1"/>
  <c r="J13" i="11"/>
  <c r="J24" i="11" s="1"/>
  <c r="I13" i="11"/>
  <c r="H13" i="11"/>
  <c r="H24" i="11" s="1"/>
  <c r="G13" i="11"/>
  <c r="G24" i="11" s="1"/>
  <c r="F13" i="11"/>
  <c r="F24" i="11" s="1"/>
  <c r="E13" i="11"/>
  <c r="D13" i="11"/>
  <c r="D24" i="11" s="1"/>
  <c r="N12" i="11"/>
  <c r="N11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M10" i="11"/>
  <c r="L10" i="11"/>
  <c r="K10" i="11"/>
  <c r="J10" i="11"/>
  <c r="I10" i="11"/>
  <c r="H10" i="11"/>
  <c r="G10" i="11"/>
  <c r="G48" i="11" s="1"/>
  <c r="F10" i="11"/>
  <c r="E10" i="11"/>
  <c r="D10" i="11"/>
  <c r="N8" i="11"/>
  <c r="AI47" i="11" l="1"/>
  <c r="W48" i="11"/>
  <c r="AI48" i="11"/>
  <c r="V47" i="11"/>
  <c r="AH47" i="11"/>
  <c r="F41" i="11"/>
  <c r="F47" i="11" s="1"/>
  <c r="F48" i="11" s="1"/>
  <c r="N16" i="11"/>
  <c r="E41" i="11"/>
  <c r="I41" i="11"/>
  <c r="M41" i="11"/>
  <c r="N40" i="11"/>
  <c r="N45" i="11"/>
  <c r="R47" i="11"/>
  <c r="AD47" i="11"/>
  <c r="U48" i="11"/>
  <c r="H47" i="11"/>
  <c r="H48" i="11" s="1"/>
  <c r="P48" i="11"/>
  <c r="T24" i="11"/>
  <c r="T47" i="11" s="1"/>
  <c r="T48" i="11" s="1"/>
  <c r="X24" i="11"/>
  <c r="X47" i="11" s="1"/>
  <c r="X48" i="11" s="1"/>
  <c r="AB24" i="11"/>
  <c r="AB47" i="11" s="1"/>
  <c r="AB48" i="11" s="1"/>
  <c r="AF24" i="11"/>
  <c r="AF47" i="11" s="1"/>
  <c r="AF48" i="11" s="1"/>
  <c r="AJ24" i="11"/>
  <c r="AJ47" i="11" s="1"/>
  <c r="AJ48" i="11" s="1"/>
  <c r="D41" i="11"/>
  <c r="D47" i="11" s="1"/>
  <c r="D48" i="11" s="1"/>
  <c r="H41" i="11"/>
  <c r="L41" i="11"/>
  <c r="L47" i="11" s="1"/>
  <c r="L48" i="11" s="1"/>
  <c r="N37" i="11"/>
  <c r="Z47" i="11"/>
  <c r="AL47" i="11"/>
  <c r="S47" i="11"/>
  <c r="S48" i="11" s="1"/>
  <c r="J41" i="11"/>
  <c r="J47" i="11" s="1"/>
  <c r="J48" i="11" s="1"/>
  <c r="V48" i="11"/>
  <c r="AD48" i="11"/>
  <c r="AL48" i="11"/>
  <c r="E24" i="11"/>
  <c r="E47" i="11" s="1"/>
  <c r="I24" i="11"/>
  <c r="I47" i="11" s="1"/>
  <c r="I48" i="11" s="1"/>
  <c r="M24" i="11"/>
  <c r="Q24" i="11"/>
  <c r="Q47" i="11" s="1"/>
  <c r="Q48" i="11" s="1"/>
  <c r="U24" i="11"/>
  <c r="U47" i="11" s="1"/>
  <c r="Y24" i="11"/>
  <c r="Y47" i="11" s="1"/>
  <c r="Y48" i="11" s="1"/>
  <c r="AC24" i="11"/>
  <c r="AC47" i="11" s="1"/>
  <c r="AC48" i="11" s="1"/>
  <c r="AG24" i="11"/>
  <c r="AG47" i="11" s="1"/>
  <c r="AG48" i="11" s="1"/>
  <c r="AK24" i="11"/>
  <c r="AK47" i="11" s="1"/>
  <c r="AK48" i="11" s="1"/>
  <c r="N34" i="11"/>
  <c r="AA47" i="11"/>
  <c r="AA48" i="11" s="1"/>
  <c r="Z48" i="11"/>
  <c r="AE47" i="11"/>
  <c r="AE48" i="11" s="1"/>
  <c r="O48" i="11"/>
  <c r="R48" i="11"/>
  <c r="AH48" i="11"/>
  <c r="N24" i="11"/>
  <c r="K48" i="11"/>
  <c r="N46" i="11"/>
  <c r="E48" i="11"/>
  <c r="O47" i="11"/>
  <c r="N27" i="11"/>
  <c r="N43" i="11"/>
  <c r="M47" i="11" l="1"/>
  <c r="M48" i="11" s="1"/>
  <c r="N47" i="11"/>
  <c r="N48" i="11"/>
  <c r="F63" i="8"/>
  <c r="G63" i="8"/>
  <c r="H63" i="8"/>
  <c r="N63" i="8"/>
  <c r="P63" i="8"/>
  <c r="R63" i="8"/>
  <c r="W63" i="8"/>
  <c r="Z63" i="8"/>
  <c r="AC63" i="8"/>
  <c r="AD63" i="8"/>
  <c r="AG63" i="8"/>
  <c r="AI63" i="8"/>
  <c r="AK63" i="8"/>
  <c r="AM63" i="8"/>
  <c r="AN63" i="8"/>
  <c r="AS63" i="8"/>
  <c r="AT63" i="8"/>
  <c r="K23" i="10"/>
  <c r="L23" i="10"/>
  <c r="M23" i="10"/>
  <c r="N23" i="10"/>
  <c r="O23" i="10"/>
  <c r="P23" i="10"/>
  <c r="Q23" i="10"/>
  <c r="R23" i="10"/>
  <c r="S23" i="10"/>
  <c r="T23" i="10"/>
  <c r="K24" i="10"/>
  <c r="L24" i="10"/>
  <c r="M24" i="10"/>
  <c r="N24" i="10"/>
  <c r="O24" i="10"/>
  <c r="Q24" i="10"/>
  <c r="R24" i="10"/>
  <c r="S24" i="10"/>
  <c r="T24" i="10"/>
  <c r="H25" i="10"/>
  <c r="K25" i="10"/>
  <c r="L25" i="10"/>
  <c r="M25" i="10"/>
  <c r="N25" i="10"/>
  <c r="O25" i="10"/>
  <c r="P25" i="10"/>
  <c r="Q25" i="10"/>
  <c r="R25" i="10"/>
  <c r="S25" i="10"/>
  <c r="T25" i="10"/>
  <c r="K13" i="10"/>
  <c r="L13" i="10"/>
  <c r="M13" i="10"/>
  <c r="N13" i="10"/>
  <c r="O13" i="10"/>
  <c r="P13" i="10"/>
  <c r="Q13" i="10"/>
  <c r="R13" i="10"/>
  <c r="S13" i="10"/>
  <c r="K14" i="10"/>
  <c r="L14" i="10"/>
  <c r="M14" i="10"/>
  <c r="N14" i="10"/>
  <c r="O14" i="10"/>
  <c r="P14" i="10"/>
  <c r="Q14" i="10"/>
  <c r="R14" i="10"/>
  <c r="S14" i="10"/>
  <c r="K15" i="10"/>
  <c r="L15" i="10"/>
  <c r="M15" i="10"/>
  <c r="N15" i="10"/>
  <c r="O15" i="10"/>
  <c r="P15" i="10"/>
  <c r="Q15" i="10"/>
  <c r="R15" i="10"/>
  <c r="S15" i="10"/>
  <c r="H16" i="10"/>
  <c r="K16" i="10"/>
  <c r="L16" i="10"/>
  <c r="M16" i="10"/>
  <c r="N16" i="10"/>
  <c r="O16" i="10"/>
  <c r="P16" i="10"/>
  <c r="Q16" i="10"/>
  <c r="R16" i="10"/>
  <c r="S16" i="10"/>
  <c r="T16" i="10"/>
  <c r="K17" i="10"/>
  <c r="L17" i="10"/>
  <c r="M17" i="10"/>
  <c r="N17" i="10"/>
  <c r="O17" i="10"/>
  <c r="Q17" i="10"/>
  <c r="R17" i="10"/>
  <c r="S17" i="10"/>
  <c r="T17" i="10"/>
  <c r="K18" i="10"/>
  <c r="L18" i="10"/>
  <c r="M18" i="10"/>
  <c r="N18" i="10"/>
  <c r="O18" i="10"/>
  <c r="Q18" i="10"/>
  <c r="R18" i="10"/>
  <c r="S18" i="10"/>
  <c r="T18" i="10"/>
  <c r="K19" i="10"/>
  <c r="L19" i="10"/>
  <c r="M19" i="10"/>
  <c r="N19" i="10"/>
  <c r="O19" i="10"/>
  <c r="Q19" i="10"/>
  <c r="R19" i="10"/>
  <c r="S19" i="10"/>
  <c r="T19" i="10"/>
  <c r="K20" i="10"/>
  <c r="L20" i="10"/>
  <c r="M20" i="10"/>
  <c r="N20" i="10"/>
  <c r="O20" i="10"/>
  <c r="Q20" i="10"/>
  <c r="R20" i="10"/>
  <c r="S20" i="10"/>
  <c r="T20" i="10"/>
  <c r="K21" i="10"/>
  <c r="L21" i="10"/>
  <c r="M21" i="10"/>
  <c r="N21" i="10"/>
  <c r="O21" i="10"/>
  <c r="P21" i="10"/>
  <c r="Q21" i="10"/>
  <c r="R21" i="10"/>
  <c r="S21" i="10"/>
  <c r="T21" i="10"/>
  <c r="K22" i="10"/>
  <c r="L22" i="10"/>
  <c r="M22" i="10"/>
  <c r="N22" i="10"/>
  <c r="O22" i="10"/>
  <c r="Q22" i="10"/>
  <c r="R22" i="10"/>
  <c r="S22" i="10"/>
  <c r="T22" i="10"/>
  <c r="K12" i="10"/>
  <c r="L12" i="10"/>
  <c r="M12" i="10"/>
  <c r="N12" i="10"/>
  <c r="O12" i="10"/>
  <c r="P12" i="10"/>
  <c r="Q12" i="10"/>
  <c r="R12" i="10"/>
  <c r="S12" i="10"/>
  <c r="AB61" i="8" l="1"/>
  <c r="Y61" i="8"/>
  <c r="L61" i="8"/>
  <c r="S61" i="8" s="1"/>
  <c r="AL46" i="8"/>
  <c r="O61" i="8" l="1"/>
  <c r="Q61" i="8"/>
  <c r="L13" i="9"/>
  <c r="T61" i="8" l="1"/>
  <c r="U61" i="8" s="1"/>
  <c r="V61" i="8" l="1"/>
  <c r="AH61" i="8"/>
  <c r="AE50" i="8"/>
  <c r="AE46" i="8"/>
  <c r="M61" i="8"/>
  <c r="AJ31" i="8"/>
  <c r="AO50" i="8"/>
  <c r="AJ50" i="8"/>
  <c r="AB50" i="8"/>
  <c r="Y50" i="8"/>
  <c r="M50" i="8"/>
  <c r="L50" i="8"/>
  <c r="S50" i="8" s="1"/>
  <c r="AJ19" i="8"/>
  <c r="AB19" i="8"/>
  <c r="Y19" i="8"/>
  <c r="M19" i="8"/>
  <c r="L19" i="8"/>
  <c r="Q19" i="8" s="1"/>
  <c r="AJ52" i="8"/>
  <c r="AB52" i="8"/>
  <c r="Y52" i="8"/>
  <c r="M52" i="8"/>
  <c r="L52" i="8"/>
  <c r="Q52" i="8" s="1"/>
  <c r="AJ42" i="8"/>
  <c r="AE42" i="8"/>
  <c r="AB42" i="8"/>
  <c r="Y42" i="8"/>
  <c r="M42" i="8"/>
  <c r="AW42" i="8" s="1"/>
  <c r="L42" i="8"/>
  <c r="Q42" i="8" s="1"/>
  <c r="AJ25" i="8"/>
  <c r="C34" i="4"/>
  <c r="AJ62" i="8"/>
  <c r="AB62" i="8"/>
  <c r="Y62" i="8"/>
  <c r="M62" i="8"/>
  <c r="AW62" i="8" s="1"/>
  <c r="L62" i="8"/>
  <c r="AJ60" i="8"/>
  <c r="AE60" i="8"/>
  <c r="AB60" i="8"/>
  <c r="Y60" i="8"/>
  <c r="M60" i="8"/>
  <c r="L60" i="8"/>
  <c r="O60" i="8" s="1"/>
  <c r="AO59" i="8"/>
  <c r="AJ59" i="8"/>
  <c r="AB59" i="8"/>
  <c r="Y59" i="8"/>
  <c r="M59" i="8"/>
  <c r="AW59" i="8" s="1"/>
  <c r="L59" i="8"/>
  <c r="Q59" i="8" s="1"/>
  <c r="AJ58" i="8"/>
  <c r="AE58" i="8"/>
  <c r="AB58" i="8"/>
  <c r="Y58" i="8"/>
  <c r="M58" i="8"/>
  <c r="E58" i="8" s="1"/>
  <c r="L58" i="8"/>
  <c r="O58" i="8" s="1"/>
  <c r="AJ57" i="8"/>
  <c r="AE57" i="8"/>
  <c r="AB57" i="8"/>
  <c r="Y57" i="8"/>
  <c r="M57" i="8"/>
  <c r="L57" i="8"/>
  <c r="S57" i="8" s="1"/>
  <c r="AL56" i="8"/>
  <c r="AJ56" i="8"/>
  <c r="AB56" i="8"/>
  <c r="Y56" i="8"/>
  <c r="M56" i="8"/>
  <c r="E56" i="8" s="1"/>
  <c r="L56" i="8"/>
  <c r="AL55" i="8"/>
  <c r="AJ55" i="8"/>
  <c r="AE55" i="8"/>
  <c r="AB55" i="8"/>
  <c r="Y55" i="8"/>
  <c r="M55" i="8"/>
  <c r="L55" i="8"/>
  <c r="AJ53" i="8"/>
  <c r="AB53" i="8"/>
  <c r="Y53" i="8"/>
  <c r="M53" i="8"/>
  <c r="E53" i="8" s="1"/>
  <c r="L53" i="8"/>
  <c r="AJ51" i="8"/>
  <c r="AB51" i="8"/>
  <c r="Y51" i="8"/>
  <c r="M51" i="8"/>
  <c r="E51" i="8" s="1"/>
  <c r="L51" i="8"/>
  <c r="AO49" i="8"/>
  <c r="AJ49" i="8"/>
  <c r="AB49" i="8"/>
  <c r="Y49" i="8"/>
  <c r="M49" i="8"/>
  <c r="E49" i="8" s="1"/>
  <c r="L49" i="8"/>
  <c r="AO48" i="8"/>
  <c r="AJ48" i="8"/>
  <c r="AB48" i="8"/>
  <c r="Y48" i="8"/>
  <c r="M48" i="8"/>
  <c r="L48" i="8"/>
  <c r="AJ47" i="8"/>
  <c r="AB47" i="8"/>
  <c r="Y47" i="8"/>
  <c r="M47" i="8"/>
  <c r="L47" i="8"/>
  <c r="Q47" i="8" s="1"/>
  <c r="AJ46" i="8"/>
  <c r="AF46" i="8"/>
  <c r="AB46" i="8"/>
  <c r="Y46" i="8"/>
  <c r="M46" i="8"/>
  <c r="E46" i="8" s="1"/>
  <c r="L46" i="8"/>
  <c r="S46" i="8" s="1"/>
  <c r="AO45" i="8"/>
  <c r="AJ45" i="8"/>
  <c r="AB45" i="8"/>
  <c r="Y45" i="8"/>
  <c r="M45" i="8"/>
  <c r="E45" i="8" s="1"/>
  <c r="L45" i="8"/>
  <c r="Q45" i="8" s="1"/>
  <c r="AL44" i="8"/>
  <c r="AJ44" i="8"/>
  <c r="AE44" i="8"/>
  <c r="AB44" i="8"/>
  <c r="Y44" i="8"/>
  <c r="M44" i="8"/>
  <c r="E44" i="8" s="1"/>
  <c r="L44" i="8"/>
  <c r="AJ43" i="8"/>
  <c r="AB43" i="8"/>
  <c r="Y43" i="8"/>
  <c r="M43" i="8"/>
  <c r="AW43" i="8" s="1"/>
  <c r="L43" i="8"/>
  <c r="S43" i="8" s="1"/>
  <c r="AE43" i="8" s="1"/>
  <c r="AL41" i="8"/>
  <c r="AJ41" i="8"/>
  <c r="AE41" i="8"/>
  <c r="AB41" i="8"/>
  <c r="Y41" i="8"/>
  <c r="M41" i="8"/>
  <c r="E41" i="8" s="1"/>
  <c r="L41" i="8"/>
  <c r="AJ39" i="8"/>
  <c r="AB39" i="8"/>
  <c r="Y39" i="8"/>
  <c r="M39" i="8"/>
  <c r="E39" i="8" s="1"/>
  <c r="L39" i="8"/>
  <c r="O39" i="8" s="1"/>
  <c r="AL38" i="8"/>
  <c r="AJ38" i="8"/>
  <c r="AB38" i="8"/>
  <c r="Y38" i="8"/>
  <c r="M38" i="8"/>
  <c r="AW38" i="8" s="1"/>
  <c r="L38" i="8"/>
  <c r="O38" i="8" s="1"/>
  <c r="AJ36" i="8"/>
  <c r="AB36" i="8"/>
  <c r="Y36" i="8"/>
  <c r="M36" i="8"/>
  <c r="E36" i="8" s="1"/>
  <c r="L36" i="8"/>
  <c r="AJ35" i="8"/>
  <c r="AE35" i="8"/>
  <c r="AB35" i="8"/>
  <c r="Y35" i="8"/>
  <c r="M35" i="8"/>
  <c r="L35" i="8"/>
  <c r="Q35" i="8" s="1"/>
  <c r="AJ34" i="8"/>
  <c r="AB34" i="8"/>
  <c r="Y34" i="8"/>
  <c r="M34" i="8"/>
  <c r="E34" i="8" s="1"/>
  <c r="L34" i="8"/>
  <c r="S34" i="8" s="1"/>
  <c r="AE34" i="8" s="1"/>
  <c r="AJ33" i="8"/>
  <c r="AB33" i="8"/>
  <c r="Y33" i="8"/>
  <c r="M33" i="8"/>
  <c r="E33" i="8" s="1"/>
  <c r="L33" i="8"/>
  <c r="AL32" i="8"/>
  <c r="AJ32" i="8"/>
  <c r="AB32" i="8"/>
  <c r="Y32" i="8"/>
  <c r="M32" i="8"/>
  <c r="L32" i="8"/>
  <c r="M31" i="8"/>
  <c r="L31" i="8"/>
  <c r="Q31" i="8" s="1"/>
  <c r="AJ30" i="8"/>
  <c r="AE30" i="8"/>
  <c r="AB30" i="8"/>
  <c r="Y30" i="8"/>
  <c r="M30" i="8"/>
  <c r="L30" i="8"/>
  <c r="AJ29" i="8"/>
  <c r="AF29" i="8"/>
  <c r="AB29" i="8"/>
  <c r="Y29" i="8"/>
  <c r="M29" i="8"/>
  <c r="E29" i="8" s="1"/>
  <c r="L29" i="8"/>
  <c r="S29" i="8" s="1"/>
  <c r="AE29" i="8" s="1"/>
  <c r="AJ28" i="8"/>
  <c r="AF28" i="8"/>
  <c r="AE28" i="8"/>
  <c r="AB28" i="8"/>
  <c r="Y28" i="8"/>
  <c r="M28" i="8"/>
  <c r="E28" i="8" s="1"/>
  <c r="L28" i="8"/>
  <c r="Q28" i="8" s="1"/>
  <c r="AL27" i="8"/>
  <c r="AJ27" i="8"/>
  <c r="AE27" i="8"/>
  <c r="AB27" i="8"/>
  <c r="Y27" i="8"/>
  <c r="M27" i="8"/>
  <c r="E27" i="8" s="1"/>
  <c r="L27" i="8"/>
  <c r="S27" i="8" s="1"/>
  <c r="AL25" i="8"/>
  <c r="AB25" i="8"/>
  <c r="Y25" i="8"/>
  <c r="M25" i="8"/>
  <c r="AW25" i="8" s="1"/>
  <c r="L25" i="8"/>
  <c r="O25" i="8" s="1"/>
  <c r="AL24" i="8"/>
  <c r="AJ24" i="8"/>
  <c r="AE24" i="8"/>
  <c r="AB24" i="8"/>
  <c r="Y24" i="8"/>
  <c r="M24" i="8"/>
  <c r="AW24" i="8" s="1"/>
  <c r="L24" i="8"/>
  <c r="S24" i="8" s="1"/>
  <c r="AJ23" i="8"/>
  <c r="AE23" i="8"/>
  <c r="AB23" i="8"/>
  <c r="Y23" i="8"/>
  <c r="M23" i="8"/>
  <c r="AW23" i="8" s="1"/>
  <c r="L23" i="8"/>
  <c r="S23" i="8" s="1"/>
  <c r="AJ21" i="8"/>
  <c r="AB21" i="8"/>
  <c r="Y21" i="8"/>
  <c r="M21" i="8"/>
  <c r="AW21" i="8" s="1"/>
  <c r="L21" i="8"/>
  <c r="S21" i="8" s="1"/>
  <c r="AE21" i="8" s="1"/>
  <c r="AJ20" i="8"/>
  <c r="M20" i="8"/>
  <c r="E20" i="8" s="1"/>
  <c r="L20" i="8"/>
  <c r="S20" i="8" s="1"/>
  <c r="AJ18" i="8"/>
  <c r="AB18" i="8"/>
  <c r="Y18" i="8"/>
  <c r="M18" i="8"/>
  <c r="E18" i="8" s="1"/>
  <c r="L18" i="8"/>
  <c r="AL17" i="8"/>
  <c r="AJ17" i="8"/>
  <c r="AE17" i="8"/>
  <c r="AB17" i="8"/>
  <c r="Y17" i="8"/>
  <c r="M17" i="8"/>
  <c r="AW17" i="8" s="1"/>
  <c r="L17" i="8"/>
  <c r="O17" i="8" s="1"/>
  <c r="AL16" i="8"/>
  <c r="AE16" i="8"/>
  <c r="Y16" i="8"/>
  <c r="M16" i="8"/>
  <c r="L16" i="8"/>
  <c r="H11" i="8"/>
  <c r="H10" i="8"/>
  <c r="H9" i="8"/>
  <c r="H8" i="8"/>
  <c r="H7" i="8"/>
  <c r="H6" i="8"/>
  <c r="H5" i="8"/>
  <c r="Z62" i="9"/>
  <c r="Y62" i="9"/>
  <c r="X62" i="9"/>
  <c r="V62" i="9"/>
  <c r="S62" i="9"/>
  <c r="E62" i="9"/>
  <c r="L61" i="9"/>
  <c r="N61" i="9" s="1"/>
  <c r="G40" i="10" s="1"/>
  <c r="L60" i="9"/>
  <c r="P60" i="9" s="1"/>
  <c r="L59" i="9"/>
  <c r="P59" i="9" s="1"/>
  <c r="Q59" i="9" s="1"/>
  <c r="N58" i="9"/>
  <c r="L58" i="9"/>
  <c r="P58" i="9" s="1"/>
  <c r="L57" i="9"/>
  <c r="P57" i="9" s="1"/>
  <c r="L56" i="9"/>
  <c r="P56" i="9" s="1"/>
  <c r="U56" i="9" s="1"/>
  <c r="N55" i="9"/>
  <c r="T55" i="9" s="1"/>
  <c r="L55" i="9"/>
  <c r="P55" i="9" s="1"/>
  <c r="U55" i="9" s="1"/>
  <c r="L54" i="9"/>
  <c r="P54" i="9" s="1"/>
  <c r="L53" i="9"/>
  <c r="P53" i="9" s="1"/>
  <c r="L52" i="9"/>
  <c r="P52" i="9" s="1"/>
  <c r="U52" i="9" s="1"/>
  <c r="R51" i="9"/>
  <c r="L51" i="9"/>
  <c r="L50" i="9"/>
  <c r="N50" i="9" s="1"/>
  <c r="R49" i="9"/>
  <c r="L49" i="9"/>
  <c r="P49" i="9" s="1"/>
  <c r="Q49" i="9" s="1"/>
  <c r="R48" i="9"/>
  <c r="L48" i="9"/>
  <c r="R47" i="9"/>
  <c r="N47" i="9"/>
  <c r="L47" i="9"/>
  <c r="P47" i="9" s="1"/>
  <c r="R46" i="9"/>
  <c r="L46" i="9"/>
  <c r="N46" i="9" s="1"/>
  <c r="R45" i="9"/>
  <c r="L45" i="9"/>
  <c r="P45" i="9" s="1"/>
  <c r="Q45" i="9" s="1"/>
  <c r="R44" i="9"/>
  <c r="L44" i="9"/>
  <c r="R43" i="9"/>
  <c r="N43" i="9"/>
  <c r="L43" i="9"/>
  <c r="P43" i="9" s="1"/>
  <c r="Q43" i="9" s="1"/>
  <c r="R42" i="9"/>
  <c r="L42" i="9"/>
  <c r="N42" i="9" s="1"/>
  <c r="R41" i="9"/>
  <c r="L41" i="9"/>
  <c r="P41" i="9" s="1"/>
  <c r="Q41" i="9" s="1"/>
  <c r="Q40" i="9"/>
  <c r="J32" i="10" s="1"/>
  <c r="L40" i="9"/>
  <c r="P40" i="9" s="1"/>
  <c r="I32" i="10" s="1"/>
  <c r="L39" i="9"/>
  <c r="P39" i="9" s="1"/>
  <c r="I31" i="10" s="1"/>
  <c r="L38" i="9"/>
  <c r="P38" i="9" s="1"/>
  <c r="I30" i="10" s="1"/>
  <c r="L37" i="9"/>
  <c r="P37" i="9" s="1"/>
  <c r="I28" i="10" s="1"/>
  <c r="R36" i="9"/>
  <c r="N36" i="9"/>
  <c r="G27" i="10" s="1"/>
  <c r="L36" i="9"/>
  <c r="O36" i="9" s="1"/>
  <c r="P36" i="9" s="1"/>
  <c r="N35" i="9"/>
  <c r="L35" i="9"/>
  <c r="P35" i="9" s="1"/>
  <c r="N34" i="9"/>
  <c r="L34" i="9"/>
  <c r="P34" i="9" s="1"/>
  <c r="L33" i="9"/>
  <c r="P33" i="9" s="1"/>
  <c r="L32" i="9"/>
  <c r="P32" i="9" s="1"/>
  <c r="L31" i="9"/>
  <c r="P31" i="9" s="1"/>
  <c r="L30" i="9"/>
  <c r="P30" i="9" s="1"/>
  <c r="L29" i="9"/>
  <c r="P29" i="9" s="1"/>
  <c r="L28" i="9"/>
  <c r="P28" i="9" s="1"/>
  <c r="L27" i="9"/>
  <c r="O27" i="9" s="1"/>
  <c r="H24" i="10" s="1"/>
  <c r="L26" i="9"/>
  <c r="O26" i="9" s="1"/>
  <c r="L25" i="9"/>
  <c r="N25" i="9" s="1"/>
  <c r="O25" i="9" s="1"/>
  <c r="L24" i="9"/>
  <c r="N24" i="9" s="1"/>
  <c r="O24" i="9" s="1"/>
  <c r="L23" i="9"/>
  <c r="O23" i="9" s="1"/>
  <c r="H22" i="10" s="1"/>
  <c r="L22" i="9"/>
  <c r="O22" i="9" s="1"/>
  <c r="L21" i="9"/>
  <c r="O21" i="9" s="1"/>
  <c r="L20" i="9"/>
  <c r="O20" i="9" s="1"/>
  <c r="H19" i="10" s="1"/>
  <c r="N19" i="9"/>
  <c r="G18" i="10" s="1"/>
  <c r="L19" i="9"/>
  <c r="O19" i="9" s="1"/>
  <c r="H18" i="10" s="1"/>
  <c r="N18" i="9"/>
  <c r="G17" i="10" s="1"/>
  <c r="L18" i="9"/>
  <c r="O18" i="9" s="1"/>
  <c r="N17" i="9"/>
  <c r="G16" i="10" s="1"/>
  <c r="L17" i="9"/>
  <c r="P17" i="9" s="1"/>
  <c r="I16" i="10" s="1"/>
  <c r="N16" i="9"/>
  <c r="G15" i="10" s="1"/>
  <c r="L16" i="9"/>
  <c r="O16" i="9" s="1"/>
  <c r="N15" i="9"/>
  <c r="G14" i="10" s="1"/>
  <c r="L15" i="9"/>
  <c r="O15" i="9" s="1"/>
  <c r="H14" i="10" s="1"/>
  <c r="L14" i="9"/>
  <c r="O14" i="9" s="1"/>
  <c r="H13" i="10" s="1"/>
  <c r="C41" i="10"/>
  <c r="T40" i="10"/>
  <c r="S40" i="10"/>
  <c r="R40" i="10"/>
  <c r="Q40" i="10"/>
  <c r="P40" i="10"/>
  <c r="O40" i="10"/>
  <c r="N40" i="10"/>
  <c r="M40" i="10"/>
  <c r="L40" i="10"/>
  <c r="K40" i="10"/>
  <c r="H40" i="10"/>
  <c r="T39" i="10"/>
  <c r="S39" i="10"/>
  <c r="R39" i="10"/>
  <c r="Q39" i="10"/>
  <c r="P39" i="10"/>
  <c r="O39" i="10"/>
  <c r="N39" i="10"/>
  <c r="M39" i="10"/>
  <c r="L39" i="10"/>
  <c r="K39" i="10"/>
  <c r="I39" i="10"/>
  <c r="H39" i="10"/>
  <c r="T38" i="10"/>
  <c r="S38" i="10"/>
  <c r="R38" i="10"/>
  <c r="Q38" i="10"/>
  <c r="P38" i="10"/>
  <c r="O38" i="10"/>
  <c r="N38" i="10"/>
  <c r="M38" i="10"/>
  <c r="L38" i="10"/>
  <c r="K38" i="10"/>
  <c r="H38" i="10"/>
  <c r="T37" i="10"/>
  <c r="S37" i="10"/>
  <c r="R37" i="10"/>
  <c r="Q37" i="10"/>
  <c r="P37" i="10"/>
  <c r="O37" i="10"/>
  <c r="L37" i="10"/>
  <c r="K37" i="10"/>
  <c r="I37" i="10"/>
  <c r="H37" i="10"/>
  <c r="T36" i="10"/>
  <c r="S36" i="10"/>
  <c r="R36" i="10"/>
  <c r="Q36" i="10"/>
  <c r="P36" i="10"/>
  <c r="O36" i="10"/>
  <c r="L36" i="10"/>
  <c r="K36" i="10"/>
  <c r="H36" i="10"/>
  <c r="T35" i="10"/>
  <c r="S35" i="10"/>
  <c r="R35" i="10"/>
  <c r="Q35" i="10"/>
  <c r="P35" i="10"/>
  <c r="O35" i="10"/>
  <c r="N35" i="10"/>
  <c r="M35" i="10"/>
  <c r="L35" i="10"/>
  <c r="K35" i="10"/>
  <c r="H35" i="10"/>
  <c r="T34" i="10"/>
  <c r="S34" i="10"/>
  <c r="R34" i="10"/>
  <c r="Q34" i="10"/>
  <c r="P34" i="10"/>
  <c r="O34" i="10"/>
  <c r="N34" i="10"/>
  <c r="M34" i="10"/>
  <c r="L34" i="10"/>
  <c r="K34" i="10"/>
  <c r="H34" i="10"/>
  <c r="G34" i="10"/>
  <c r="T33" i="10"/>
  <c r="S33" i="10"/>
  <c r="R33" i="10"/>
  <c r="Q33" i="10"/>
  <c r="P33" i="10"/>
  <c r="O33" i="10"/>
  <c r="N33" i="10"/>
  <c r="M33" i="10"/>
  <c r="L33" i="10"/>
  <c r="H33" i="10"/>
  <c r="T32" i="10"/>
  <c r="S32" i="10"/>
  <c r="R32" i="10"/>
  <c r="Q32" i="10"/>
  <c r="P32" i="10"/>
  <c r="O32" i="10"/>
  <c r="N32" i="10"/>
  <c r="M32" i="10"/>
  <c r="L32" i="10"/>
  <c r="K32" i="10"/>
  <c r="H32" i="10"/>
  <c r="T31" i="10"/>
  <c r="S31" i="10"/>
  <c r="R31" i="10"/>
  <c r="Q31" i="10"/>
  <c r="P31" i="10"/>
  <c r="O31" i="10"/>
  <c r="N31" i="10"/>
  <c r="M31" i="10"/>
  <c r="L31" i="10"/>
  <c r="K31" i="10"/>
  <c r="H31" i="10"/>
  <c r="T30" i="10"/>
  <c r="S30" i="10"/>
  <c r="R30" i="10"/>
  <c r="Q30" i="10"/>
  <c r="P30" i="10"/>
  <c r="O30" i="10"/>
  <c r="N30" i="10"/>
  <c r="M30" i="10"/>
  <c r="L30" i="10"/>
  <c r="K30" i="10"/>
  <c r="H30" i="10"/>
  <c r="T29" i="10"/>
  <c r="S29" i="10"/>
  <c r="R29" i="10"/>
  <c r="Q29" i="10"/>
  <c r="P29" i="10"/>
  <c r="O29" i="10"/>
  <c r="N29" i="10"/>
  <c r="M29" i="10"/>
  <c r="L29" i="10"/>
  <c r="K29" i="10"/>
  <c r="T28" i="10"/>
  <c r="S28" i="10"/>
  <c r="R28" i="10"/>
  <c r="Q28" i="10"/>
  <c r="P28" i="10"/>
  <c r="O28" i="10"/>
  <c r="N28" i="10"/>
  <c r="M28" i="10"/>
  <c r="L28" i="10"/>
  <c r="K28" i="10"/>
  <c r="H28" i="10"/>
  <c r="T27" i="10"/>
  <c r="S27" i="10"/>
  <c r="R27" i="10"/>
  <c r="Q27" i="10"/>
  <c r="P27" i="10"/>
  <c r="O27" i="10"/>
  <c r="N27" i="10"/>
  <c r="M27" i="10"/>
  <c r="L27" i="10"/>
  <c r="H27" i="10"/>
  <c r="T26" i="10"/>
  <c r="S26" i="10"/>
  <c r="R26" i="10"/>
  <c r="Q26" i="10"/>
  <c r="P26" i="10"/>
  <c r="O26" i="10"/>
  <c r="N26" i="10"/>
  <c r="M26" i="10"/>
  <c r="L26" i="10"/>
  <c r="L41" i="10" s="1"/>
  <c r="L43" i="10" s="1"/>
  <c r="K26" i="10"/>
  <c r="H26" i="10"/>
  <c r="P22" i="9" l="1"/>
  <c r="I21" i="10" s="1"/>
  <c r="H21" i="10"/>
  <c r="P26" i="9"/>
  <c r="I23" i="10" s="1"/>
  <c r="H23" i="10"/>
  <c r="I26" i="10"/>
  <c r="Q37" i="9"/>
  <c r="J28" i="10" s="1"/>
  <c r="N39" i="9"/>
  <c r="G31" i="10" s="1"/>
  <c r="K33" i="10"/>
  <c r="N53" i="9"/>
  <c r="T53" i="9" s="1"/>
  <c r="N60" i="9"/>
  <c r="G39" i="10" s="1"/>
  <c r="P16" i="9"/>
  <c r="I15" i="10" s="1"/>
  <c r="H15" i="10"/>
  <c r="P18" i="9"/>
  <c r="I17" i="10" s="1"/>
  <c r="H17" i="10"/>
  <c r="I25" i="10"/>
  <c r="Q38" i="9"/>
  <c r="J30" i="10" s="1"/>
  <c r="N40" i="9"/>
  <c r="G32" i="10" s="1"/>
  <c r="N45" i="9"/>
  <c r="P50" i="9"/>
  <c r="I34" i="10" s="1"/>
  <c r="N52" i="9"/>
  <c r="T52" i="9" s="1"/>
  <c r="P61" i="9"/>
  <c r="P21" i="9"/>
  <c r="I20" i="10" s="1"/>
  <c r="H20" i="10"/>
  <c r="AL63" i="8"/>
  <c r="AU61" i="8"/>
  <c r="Q16" i="8"/>
  <c r="L63" i="8"/>
  <c r="AB63" i="8"/>
  <c r="E16" i="8"/>
  <c r="M63" i="8"/>
  <c r="AF63" i="8"/>
  <c r="AJ63" i="8"/>
  <c r="AV61" i="8"/>
  <c r="Y63" i="8"/>
  <c r="AO63" i="8"/>
  <c r="N31" i="9"/>
  <c r="S30" i="8"/>
  <c r="Q30" i="8"/>
  <c r="O30" i="8"/>
  <c r="S32" i="8"/>
  <c r="AE32" i="8" s="1"/>
  <c r="Q32" i="8"/>
  <c r="O32" i="8"/>
  <c r="S51" i="8"/>
  <c r="AE51" i="8" s="1"/>
  <c r="Q51" i="8"/>
  <c r="O51" i="8"/>
  <c r="S55" i="8"/>
  <c r="Q55" i="8"/>
  <c r="O55" i="8"/>
  <c r="O56" i="8"/>
  <c r="S56" i="8"/>
  <c r="AE56" i="8" s="1"/>
  <c r="Q56" i="8"/>
  <c r="AW30" i="8"/>
  <c r="E30" i="8"/>
  <c r="AW32" i="8"/>
  <c r="E32" i="8"/>
  <c r="AW55" i="8"/>
  <c r="E55" i="8"/>
  <c r="S18" i="8"/>
  <c r="AE18" i="8" s="1"/>
  <c r="Q18" i="8"/>
  <c r="O18" i="8"/>
  <c r="S41" i="8"/>
  <c r="Q41" i="8"/>
  <c r="O41" i="8"/>
  <c r="O48" i="8"/>
  <c r="S48" i="8"/>
  <c r="AE48" i="8" s="1"/>
  <c r="Q48" i="8"/>
  <c r="AW48" i="8"/>
  <c r="E48" i="8"/>
  <c r="S53" i="8"/>
  <c r="AE53" i="8" s="1"/>
  <c r="Q53" i="8"/>
  <c r="O53" i="8"/>
  <c r="S33" i="8"/>
  <c r="AE33" i="8" s="1"/>
  <c r="Q33" i="8"/>
  <c r="O33" i="8"/>
  <c r="S36" i="8"/>
  <c r="AE36" i="8" s="1"/>
  <c r="Q36" i="8"/>
  <c r="O36" i="8"/>
  <c r="S44" i="8"/>
  <c r="Q44" i="8"/>
  <c r="O44" i="8"/>
  <c r="R41" i="10"/>
  <c r="P14" i="9"/>
  <c r="I13" i="10" s="1"/>
  <c r="P20" i="9"/>
  <c r="N33" i="9"/>
  <c r="N41" i="9"/>
  <c r="N56" i="9"/>
  <c r="T56" i="9" s="1"/>
  <c r="Q41" i="10"/>
  <c r="P19" i="9"/>
  <c r="N22" i="9"/>
  <c r="G21" i="10" s="1"/>
  <c r="N29" i="9"/>
  <c r="N37" i="9"/>
  <c r="G28" i="10" s="1"/>
  <c r="O41" i="10"/>
  <c r="S41" i="10"/>
  <c r="S43" i="10" s="1"/>
  <c r="N14" i="9"/>
  <c r="G13" i="10" s="1"/>
  <c r="P15" i="9"/>
  <c r="I14" i="10" s="1"/>
  <c r="N20" i="9"/>
  <c r="G19" i="10" s="1"/>
  <c r="N21" i="9"/>
  <c r="G20" i="10" s="1"/>
  <c r="N26" i="9"/>
  <c r="G23" i="10" s="1"/>
  <c r="N28" i="9"/>
  <c r="G25" i="10" s="1"/>
  <c r="N30" i="9"/>
  <c r="R62" i="9"/>
  <c r="Q39" i="9"/>
  <c r="J31" i="10" s="1"/>
  <c r="P42" i="9"/>
  <c r="P46" i="9"/>
  <c r="N49" i="9"/>
  <c r="N54" i="9"/>
  <c r="N57" i="9"/>
  <c r="T57" i="9" s="1"/>
  <c r="M37" i="10" s="1"/>
  <c r="N59" i="9"/>
  <c r="G38" i="10" s="1"/>
  <c r="N38" i="9"/>
  <c r="G30" i="10" s="1"/>
  <c r="N32" i="9"/>
  <c r="H29" i="10"/>
  <c r="O50" i="8"/>
  <c r="E62" i="8"/>
  <c r="Q50" i="8"/>
  <c r="S19" i="8"/>
  <c r="AE19" i="8" s="1"/>
  <c r="O19" i="8"/>
  <c r="O59" i="8"/>
  <c r="O43" i="8"/>
  <c r="O52" i="8"/>
  <c r="S52" i="8"/>
  <c r="AE52" i="8" s="1"/>
  <c r="S47" i="8"/>
  <c r="AE47" i="8" s="1"/>
  <c r="O57" i="8"/>
  <c r="Q60" i="8"/>
  <c r="S42" i="8"/>
  <c r="O42" i="8"/>
  <c r="S28" i="8"/>
  <c r="O29" i="8"/>
  <c r="O35" i="8"/>
  <c r="Q38" i="8"/>
  <c r="Q39" i="8"/>
  <c r="O45" i="8"/>
  <c r="O46" i="8"/>
  <c r="O20" i="8"/>
  <c r="O23" i="8"/>
  <c r="S35" i="8"/>
  <c r="S45" i="8"/>
  <c r="AE45" i="8" s="1"/>
  <c r="Q46" i="8"/>
  <c r="Q17" i="8"/>
  <c r="O24" i="8"/>
  <c r="Q25" i="8"/>
  <c r="O27" i="8"/>
  <c r="O28" i="8"/>
  <c r="O31" i="8"/>
  <c r="Q43" i="8"/>
  <c r="Q57" i="8"/>
  <c r="Q58" i="8"/>
  <c r="E59" i="8"/>
  <c r="AW46" i="8"/>
  <c r="AW44" i="8"/>
  <c r="E38" i="8"/>
  <c r="AW36" i="8"/>
  <c r="AW34" i="8"/>
  <c r="AW33" i="8"/>
  <c r="AW29" i="8"/>
  <c r="AW27" i="8"/>
  <c r="E25" i="8"/>
  <c r="AW18" i="8"/>
  <c r="E17" i="8"/>
  <c r="Q16" i="9"/>
  <c r="AA16" i="9"/>
  <c r="T15" i="10" s="1"/>
  <c r="Q21" i="9"/>
  <c r="J20" i="10" s="1"/>
  <c r="W21" i="9"/>
  <c r="P20" i="10" s="1"/>
  <c r="Q18" i="9"/>
  <c r="J17" i="10" s="1"/>
  <c r="W18" i="9"/>
  <c r="P17" i="10" s="1"/>
  <c r="Q22" i="9"/>
  <c r="Q26" i="9"/>
  <c r="Q36" i="9"/>
  <c r="J27" i="10" s="1"/>
  <c r="I27" i="10"/>
  <c r="P51" i="9"/>
  <c r="N51" i="9"/>
  <c r="G35" i="10" s="1"/>
  <c r="Q54" i="9"/>
  <c r="Q58" i="9"/>
  <c r="J38" i="10" s="1"/>
  <c r="I36" i="10"/>
  <c r="I38" i="10"/>
  <c r="N13" i="9"/>
  <c r="G12" i="10" s="1"/>
  <c r="Q20" i="9"/>
  <c r="J19" i="10" s="1"/>
  <c r="P23" i="9"/>
  <c r="N23" i="9"/>
  <c r="G22" i="10" s="1"/>
  <c r="P25" i="9"/>
  <c r="P27" i="9"/>
  <c r="N27" i="9"/>
  <c r="G24" i="10" s="1"/>
  <c r="AB41" i="9"/>
  <c r="Q46" i="9"/>
  <c r="AB46" i="9" s="1"/>
  <c r="AC46" i="9" s="1"/>
  <c r="AB49" i="9"/>
  <c r="AC49" i="9" s="1"/>
  <c r="Q53" i="9"/>
  <c r="Q57" i="9"/>
  <c r="AW28" i="8"/>
  <c r="AW35" i="8"/>
  <c r="E35" i="8"/>
  <c r="AW45" i="8"/>
  <c r="AW51" i="8"/>
  <c r="Q19" i="9"/>
  <c r="J18" i="10" s="1"/>
  <c r="O13" i="9"/>
  <c r="H12" i="10" s="1"/>
  <c r="AB37" i="9"/>
  <c r="AB38" i="9"/>
  <c r="AB39" i="9"/>
  <c r="AB40" i="9"/>
  <c r="AB43" i="9"/>
  <c r="AC43" i="9" s="1"/>
  <c r="P44" i="9"/>
  <c r="N44" i="9"/>
  <c r="Q47" i="9"/>
  <c r="AB47" i="9" s="1"/>
  <c r="AC47" i="9" s="1"/>
  <c r="Q52" i="9"/>
  <c r="J36" i="10" s="1"/>
  <c r="U54" i="9"/>
  <c r="Q56" i="9"/>
  <c r="AB56" i="9" s="1"/>
  <c r="AC56" i="9" s="1"/>
  <c r="Q60" i="9"/>
  <c r="J39" i="10" s="1"/>
  <c r="L62" i="9"/>
  <c r="AW57" i="8"/>
  <c r="E57" i="8"/>
  <c r="Q62" i="8"/>
  <c r="S62" i="8"/>
  <c r="AE62" i="8" s="1"/>
  <c r="O62" i="8"/>
  <c r="Q14" i="9"/>
  <c r="J13" i="10" s="1"/>
  <c r="P48" i="9"/>
  <c r="N48" i="9"/>
  <c r="Q34" i="8"/>
  <c r="O34" i="8"/>
  <c r="K27" i="10"/>
  <c r="K41" i="10" s="1"/>
  <c r="K43" i="10" s="1"/>
  <c r="G29" i="10"/>
  <c r="G37" i="10"/>
  <c r="Q17" i="9"/>
  <c r="J16" i="10" s="1"/>
  <c r="P24" i="9"/>
  <c r="Q28" i="9"/>
  <c r="J25" i="10" s="1"/>
  <c r="Q29" i="9"/>
  <c r="AB29" i="9" s="1"/>
  <c r="AC29" i="9" s="1"/>
  <c r="Q30" i="9"/>
  <c r="Q31" i="9"/>
  <c r="AB31" i="9" s="1"/>
  <c r="Q32" i="9"/>
  <c r="AB32" i="9" s="1"/>
  <c r="AC32" i="9" s="1"/>
  <c r="Q33" i="9"/>
  <c r="AB33" i="9" s="1"/>
  <c r="AC33" i="9" s="1"/>
  <c r="Q34" i="9"/>
  <c r="AB34" i="9" s="1"/>
  <c r="AC34" i="9" s="1"/>
  <c r="Q35" i="9"/>
  <c r="AB35" i="9" s="1"/>
  <c r="AC35" i="9" s="1"/>
  <c r="Q42" i="9"/>
  <c r="AB42" i="9" s="1"/>
  <c r="AC42" i="9" s="1"/>
  <c r="AB45" i="9"/>
  <c r="AC45" i="9" s="1"/>
  <c r="Q50" i="9"/>
  <c r="J34" i="10" s="1"/>
  <c r="U53" i="9"/>
  <c r="N36" i="10" s="1"/>
  <c r="Q55" i="9"/>
  <c r="AB55" i="9" s="1"/>
  <c r="U57" i="9"/>
  <c r="AB57" i="9" s="1"/>
  <c r="AC57" i="9" s="1"/>
  <c r="AB59" i="9"/>
  <c r="AC59" i="9" s="1"/>
  <c r="G42" i="10"/>
  <c r="Q21" i="8"/>
  <c r="O21" i="8"/>
  <c r="Q49" i="8"/>
  <c r="S49" i="8"/>
  <c r="AE49" i="8" s="1"/>
  <c r="O49" i="8"/>
  <c r="AW53" i="8"/>
  <c r="AW60" i="8"/>
  <c r="E60" i="8"/>
  <c r="S16" i="8"/>
  <c r="S17" i="8"/>
  <c r="Q20" i="8"/>
  <c r="E23" i="8"/>
  <c r="Q23" i="8"/>
  <c r="E24" i="8"/>
  <c r="Q24" i="8"/>
  <c r="S25" i="8"/>
  <c r="AE25" i="8" s="1"/>
  <c r="Q27" i="8"/>
  <c r="Q29" i="8"/>
  <c r="S31" i="8"/>
  <c r="S38" i="8"/>
  <c r="AE38" i="8" s="1"/>
  <c r="S39" i="8"/>
  <c r="AE39" i="8" s="1"/>
  <c r="AW49" i="8"/>
  <c r="AW56" i="8"/>
  <c r="S59" i="8"/>
  <c r="AE59" i="8" s="1"/>
  <c r="AW41" i="8"/>
  <c r="AW47" i="8"/>
  <c r="E47" i="8"/>
  <c r="O16" i="8"/>
  <c r="E21" i="8"/>
  <c r="AW31" i="8"/>
  <c r="E31" i="8"/>
  <c r="E43" i="8"/>
  <c r="O47" i="8"/>
  <c r="S58" i="8"/>
  <c r="S60" i="8"/>
  <c r="W19" i="9" l="1"/>
  <c r="I18" i="10"/>
  <c r="AB16" i="9"/>
  <c r="J15" i="10"/>
  <c r="W20" i="9"/>
  <c r="P19" i="10" s="1"/>
  <c r="I19" i="10"/>
  <c r="I22" i="10"/>
  <c r="W23" i="9"/>
  <c r="P22" i="10" s="1"/>
  <c r="AB26" i="9"/>
  <c r="J23" i="10"/>
  <c r="AB52" i="9"/>
  <c r="I24" i="10"/>
  <c r="W27" i="9"/>
  <c r="P24" i="10" s="1"/>
  <c r="AB22" i="9"/>
  <c r="J21" i="10"/>
  <c r="Q61" i="9"/>
  <c r="I40" i="10"/>
  <c r="O63" i="8"/>
  <c r="T44" i="8"/>
  <c r="U44" i="8" s="1"/>
  <c r="AE63" i="8"/>
  <c r="S63" i="8"/>
  <c r="T41" i="8"/>
  <c r="U41" i="8" s="1"/>
  <c r="T30" i="8"/>
  <c r="U30" i="8" s="1"/>
  <c r="E63" i="8"/>
  <c r="C42" i="10" s="1"/>
  <c r="C43" i="10" s="1"/>
  <c r="AP44" i="8"/>
  <c r="Q63" i="8"/>
  <c r="AC31" i="9"/>
  <c r="T32" i="8"/>
  <c r="U32" i="8" s="1"/>
  <c r="T33" i="8"/>
  <c r="U33" i="8" s="1"/>
  <c r="T55" i="8"/>
  <c r="U55" i="8" s="1"/>
  <c r="T56" i="8"/>
  <c r="U56" i="8" s="1"/>
  <c r="T36" i="8"/>
  <c r="U36" i="8" s="1"/>
  <c r="T48" i="8"/>
  <c r="U48" i="8" s="1"/>
  <c r="T51" i="8"/>
  <c r="U51" i="8" s="1"/>
  <c r="T53" i="8"/>
  <c r="U53" i="8" s="1"/>
  <c r="T50" i="8"/>
  <c r="U50" i="8" s="1"/>
  <c r="AA15" i="9"/>
  <c r="T14" i="10" s="1"/>
  <c r="AB60" i="9"/>
  <c r="W62" i="9"/>
  <c r="AB21" i="9"/>
  <c r="G26" i="10"/>
  <c r="T54" i="9"/>
  <c r="G36" i="10"/>
  <c r="Q15" i="9"/>
  <c r="AA14" i="9"/>
  <c r="AB54" i="9"/>
  <c r="AC54" i="9" s="1"/>
  <c r="G33" i="10"/>
  <c r="AB18" i="9"/>
  <c r="T28" i="8"/>
  <c r="U28" i="8" s="1"/>
  <c r="T35" i="8"/>
  <c r="U35" i="8" s="1"/>
  <c r="T43" i="8"/>
  <c r="U43" i="8" s="1"/>
  <c r="T19" i="8"/>
  <c r="U19" i="8" s="1"/>
  <c r="J26" i="10"/>
  <c r="T27" i="8"/>
  <c r="U27" i="8" s="1"/>
  <c r="AQ27" i="8" s="1"/>
  <c r="T60" i="8"/>
  <c r="U60" i="8" s="1"/>
  <c r="T58" i="8"/>
  <c r="U58" i="8" s="1"/>
  <c r="T17" i="8"/>
  <c r="U17" i="8" s="1"/>
  <c r="T57" i="8"/>
  <c r="U57" i="8" s="1"/>
  <c r="T23" i="8"/>
  <c r="U23" i="8" s="1"/>
  <c r="T47" i="8"/>
  <c r="U47" i="8" s="1"/>
  <c r="T52" i="8"/>
  <c r="U52" i="8" s="1"/>
  <c r="T34" i="8"/>
  <c r="U34" i="8" s="1"/>
  <c r="T31" i="8"/>
  <c r="U31" i="8" s="1"/>
  <c r="T42" i="8"/>
  <c r="U42" i="8" s="1"/>
  <c r="T45" i="8"/>
  <c r="U45" i="8" s="1"/>
  <c r="T46" i="8"/>
  <c r="U46" i="8" s="1"/>
  <c r="T20" i="8"/>
  <c r="U20" i="8" s="1"/>
  <c r="T24" i="8"/>
  <c r="U24" i="8" s="1"/>
  <c r="T62" i="8"/>
  <c r="U62" i="8" s="1"/>
  <c r="T38" i="8"/>
  <c r="U38" i="8" s="1"/>
  <c r="O62" i="9"/>
  <c r="T29" i="8"/>
  <c r="U29" i="8" s="1"/>
  <c r="AB53" i="9"/>
  <c r="AC53" i="9" s="1"/>
  <c r="T16" i="8"/>
  <c r="T49" i="8"/>
  <c r="U49" i="8" s="1"/>
  <c r="T21" i="8"/>
  <c r="U21" i="8" s="1"/>
  <c r="Q48" i="9"/>
  <c r="AB48" i="9" s="1"/>
  <c r="AC48" i="9" s="1"/>
  <c r="T18" i="8"/>
  <c r="U18" i="8" s="1"/>
  <c r="AC39" i="9"/>
  <c r="V31" i="10" s="1"/>
  <c r="U31" i="10"/>
  <c r="U62" i="9"/>
  <c r="AC41" i="9"/>
  <c r="AB28" i="9"/>
  <c r="U25" i="10" s="1"/>
  <c r="AB17" i="9"/>
  <c r="U16" i="10" s="1"/>
  <c r="AB58" i="9"/>
  <c r="Q51" i="9"/>
  <c r="J35" i="10" s="1"/>
  <c r="I35" i="10"/>
  <c r="N37" i="10"/>
  <c r="N41" i="10" s="1"/>
  <c r="N43" i="10" s="1"/>
  <c r="P13" i="9"/>
  <c r="I12" i="10" s="1"/>
  <c r="AC55" i="9"/>
  <c r="V37" i="10" s="1"/>
  <c r="U37" i="10"/>
  <c r="T25" i="8"/>
  <c r="U25" i="8" s="1"/>
  <c r="AC60" i="9"/>
  <c r="V39" i="10" s="1"/>
  <c r="U39" i="10"/>
  <c r="AC52" i="9"/>
  <c r="V36" i="10" s="1"/>
  <c r="U36" i="10"/>
  <c r="Q44" i="9"/>
  <c r="J33" i="10" s="1"/>
  <c r="AC38" i="9"/>
  <c r="V30" i="10" s="1"/>
  <c r="U30" i="10"/>
  <c r="Q23" i="9"/>
  <c r="T59" i="8"/>
  <c r="U59" i="8" s="1"/>
  <c r="AC40" i="9"/>
  <c r="V32" i="10" s="1"/>
  <c r="U32" i="10"/>
  <c r="Q25" i="9"/>
  <c r="AB25" i="9" s="1"/>
  <c r="AC25" i="9" s="1"/>
  <c r="N62" i="9"/>
  <c r="G41" i="10"/>
  <c r="G43" i="10" s="1"/>
  <c r="T39" i="8"/>
  <c r="U39" i="8" s="1"/>
  <c r="J37" i="10"/>
  <c r="AB50" i="9"/>
  <c r="Q24" i="9"/>
  <c r="AB24" i="9" s="1"/>
  <c r="I29" i="10"/>
  <c r="AC37" i="9"/>
  <c r="V28" i="10" s="1"/>
  <c r="U28" i="10"/>
  <c r="AB30" i="9"/>
  <c r="Q27" i="9"/>
  <c r="I33" i="10"/>
  <c r="AB36" i="9"/>
  <c r="AC22" i="9" l="1"/>
  <c r="V21" i="10" s="1"/>
  <c r="U21" i="10"/>
  <c r="AC16" i="9"/>
  <c r="V15" i="10" s="1"/>
  <c r="U15" i="10"/>
  <c r="AB44" i="9"/>
  <c r="AC44" i="9" s="1"/>
  <c r="AB51" i="9"/>
  <c r="AB14" i="9"/>
  <c r="T13" i="10"/>
  <c r="AC26" i="9"/>
  <c r="V23" i="10" s="1"/>
  <c r="U23" i="10"/>
  <c r="AC18" i="9"/>
  <c r="V17" i="10" s="1"/>
  <c r="U17" i="10"/>
  <c r="AB15" i="9"/>
  <c r="J14" i="10"/>
  <c r="AC21" i="9"/>
  <c r="V20" i="10" s="1"/>
  <c r="U20" i="10"/>
  <c r="J40" i="10"/>
  <c r="AB61" i="9"/>
  <c r="P18" i="10"/>
  <c r="AB19" i="9"/>
  <c r="AB20" i="9"/>
  <c r="AP32" i="8"/>
  <c r="V31" i="8"/>
  <c r="AH60" i="8"/>
  <c r="AP48" i="8"/>
  <c r="AR42" i="8"/>
  <c r="AR38" i="8"/>
  <c r="AH27" i="8"/>
  <c r="AP36" i="8"/>
  <c r="AR25" i="8"/>
  <c r="AR62" i="8"/>
  <c r="V52" i="8"/>
  <c r="AP56" i="8"/>
  <c r="T63" i="8"/>
  <c r="H42" i="10" s="1"/>
  <c r="AH47" i="8"/>
  <c r="V19" i="8"/>
  <c r="V20" i="8"/>
  <c r="AR23" i="8"/>
  <c r="AR43" i="8"/>
  <c r="AH50" i="8"/>
  <c r="AR29" i="8"/>
  <c r="AR46" i="8"/>
  <c r="AR57" i="8"/>
  <c r="AP53" i="8"/>
  <c r="AP55" i="8"/>
  <c r="AP30" i="8"/>
  <c r="AR17" i="8"/>
  <c r="AP51" i="8"/>
  <c r="AP33" i="8"/>
  <c r="AP41" i="8"/>
  <c r="AB27" i="9"/>
  <c r="J24" i="10"/>
  <c r="AB23" i="9"/>
  <c r="J22" i="10"/>
  <c r="V27" i="8"/>
  <c r="AH19" i="8"/>
  <c r="V35" i="8"/>
  <c r="AP35" i="8"/>
  <c r="AH28" i="8"/>
  <c r="AP28" i="8"/>
  <c r="AH51" i="8"/>
  <c r="V36" i="8"/>
  <c r="V53" i="8"/>
  <c r="AH41" i="8"/>
  <c r="AQ58" i="8"/>
  <c r="AH24" i="8"/>
  <c r="AQ34" i="8"/>
  <c r="V50" i="8"/>
  <c r="AQ50" i="8"/>
  <c r="V28" i="8"/>
  <c r="AH43" i="8"/>
  <c r="AH23" i="8"/>
  <c r="AH57" i="8"/>
  <c r="V17" i="8"/>
  <c r="V33" i="10"/>
  <c r="V57" i="8"/>
  <c r="V60" i="8"/>
  <c r="AH20" i="8"/>
  <c r="J29" i="10"/>
  <c r="M36" i="10"/>
  <c r="M41" i="10" s="1"/>
  <c r="M43" i="10" s="1"/>
  <c r="T62" i="9"/>
  <c r="AH31" i="8"/>
  <c r="AH42" i="8"/>
  <c r="V47" i="8"/>
  <c r="V43" i="8"/>
  <c r="AH35" i="8"/>
  <c r="V51" i="8"/>
  <c r="AH17" i="8"/>
  <c r="V62" i="8"/>
  <c r="V41" i="8"/>
  <c r="AH52" i="8"/>
  <c r="AU52" i="8" s="1"/>
  <c r="V23" i="8"/>
  <c r="V58" i="8"/>
  <c r="AH36" i="8"/>
  <c r="V34" i="8"/>
  <c r="AH30" i="8"/>
  <c r="AH58" i="8"/>
  <c r="AQ20" i="8"/>
  <c r="V30" i="8"/>
  <c r="AH38" i="8"/>
  <c r="AH34" i="8"/>
  <c r="AH53" i="8"/>
  <c r="V38" i="8"/>
  <c r="AQ24" i="8"/>
  <c r="V55" i="8"/>
  <c r="AH55" i="8"/>
  <c r="V42" i="8"/>
  <c r="AH62" i="8"/>
  <c r="V24" i="8"/>
  <c r="AH46" i="8"/>
  <c r="V46" i="8"/>
  <c r="V45" i="8"/>
  <c r="AQ45" i="8"/>
  <c r="AH45" i="8"/>
  <c r="AC36" i="9"/>
  <c r="V27" i="10" s="1"/>
  <c r="U27" i="10"/>
  <c r="AH25" i="8"/>
  <c r="V25" i="8"/>
  <c r="AH18" i="8"/>
  <c r="V18" i="8"/>
  <c r="AP18" i="8"/>
  <c r="AH49" i="8"/>
  <c r="V49" i="8"/>
  <c r="AQ49" i="8"/>
  <c r="AH56" i="8"/>
  <c r="V56" i="8"/>
  <c r="AH33" i="8"/>
  <c r="V33" i="8"/>
  <c r="AH21" i="8"/>
  <c r="V21" i="8"/>
  <c r="AH29" i="8"/>
  <c r="V29" i="8"/>
  <c r="V48" i="8"/>
  <c r="AH48" i="8"/>
  <c r="U26" i="10"/>
  <c r="AC30" i="9"/>
  <c r="V26" i="10" s="1"/>
  <c r="AC24" i="9"/>
  <c r="V29" i="10" s="1"/>
  <c r="U29" i="10"/>
  <c r="AH59" i="8"/>
  <c r="V59" i="8"/>
  <c r="AQ59" i="8"/>
  <c r="AC51" i="9"/>
  <c r="V35" i="10" s="1"/>
  <c r="U35" i="10"/>
  <c r="AC17" i="9"/>
  <c r="V16" i="10" s="1"/>
  <c r="H41" i="10"/>
  <c r="V32" i="8"/>
  <c r="AH32" i="8"/>
  <c r="P62" i="9"/>
  <c r="Q13" i="9"/>
  <c r="J12" i="10" s="1"/>
  <c r="I41" i="10"/>
  <c r="AA13" i="9"/>
  <c r="T12" i="10" s="1"/>
  <c r="AC28" i="9"/>
  <c r="V25" i="10" s="1"/>
  <c r="U16" i="8"/>
  <c r="AH44" i="8"/>
  <c r="V44" i="8"/>
  <c r="AC50" i="9"/>
  <c r="V34" i="10" s="1"/>
  <c r="U34" i="10"/>
  <c r="V39" i="8"/>
  <c r="AH39" i="8"/>
  <c r="AC58" i="9"/>
  <c r="V38" i="10" s="1"/>
  <c r="U38" i="10"/>
  <c r="U33" i="10"/>
  <c r="AC19" i="9" l="1"/>
  <c r="V18" i="10" s="1"/>
  <c r="U18" i="10"/>
  <c r="AC14" i="9"/>
  <c r="V13" i="10" s="1"/>
  <c r="U13" i="10"/>
  <c r="AC61" i="9"/>
  <c r="V40" i="10" s="1"/>
  <c r="U40" i="10"/>
  <c r="AC20" i="9"/>
  <c r="V19" i="10" s="1"/>
  <c r="U19" i="10"/>
  <c r="AC15" i="9"/>
  <c r="V14" i="10" s="1"/>
  <c r="U14" i="10"/>
  <c r="AU17" i="8"/>
  <c r="AV17" i="8" s="1"/>
  <c r="AU21" i="8"/>
  <c r="AU24" i="8"/>
  <c r="AU60" i="8"/>
  <c r="AV60" i="8" s="1"/>
  <c r="AU62" i="8"/>
  <c r="AV62" i="8" s="1"/>
  <c r="AU58" i="8"/>
  <c r="AU23" i="8"/>
  <c r="AU56" i="8"/>
  <c r="AV56" i="8" s="1"/>
  <c r="AU46" i="8"/>
  <c r="AV46" i="8" s="1"/>
  <c r="AU57" i="8"/>
  <c r="AU48" i="8"/>
  <c r="AV48" i="8" s="1"/>
  <c r="AU43" i="8"/>
  <c r="AV43" i="8" s="1"/>
  <c r="AU27" i="8"/>
  <c r="AV27" i="8" s="1"/>
  <c r="AU50" i="8"/>
  <c r="AV50" i="8" s="1"/>
  <c r="AU41" i="8"/>
  <c r="AU59" i="8"/>
  <c r="AV59" i="8" s="1"/>
  <c r="AU53" i="8"/>
  <c r="AV53" i="8" s="1"/>
  <c r="AU42" i="8"/>
  <c r="AV42" i="8" s="1"/>
  <c r="AU35" i="8"/>
  <c r="AV35" i="8" s="1"/>
  <c r="AU19" i="8"/>
  <c r="AV19" i="8" s="1"/>
  <c r="AU32" i="8"/>
  <c r="AV32" i="8" s="1"/>
  <c r="AU38" i="8"/>
  <c r="AU49" i="8"/>
  <c r="AU34" i="8"/>
  <c r="AV34" i="8" s="1"/>
  <c r="AU51" i="8"/>
  <c r="AV51" i="8" s="1"/>
  <c r="AU20" i="8"/>
  <c r="AV20" i="8" s="1"/>
  <c r="AP63" i="8"/>
  <c r="P42" i="10" s="1"/>
  <c r="AU39" i="8"/>
  <c r="AV39" i="8" s="1"/>
  <c r="AU33" i="8"/>
  <c r="AU30" i="8"/>
  <c r="AV30" i="8" s="1"/>
  <c r="AU28" i="8"/>
  <c r="AV28" i="8" s="1"/>
  <c r="AU29" i="8"/>
  <c r="AV29" i="8" s="1"/>
  <c r="AU25" i="8"/>
  <c r="AV25" i="8" s="1"/>
  <c r="AU45" i="8"/>
  <c r="AV45" i="8" s="1"/>
  <c r="AU55" i="8"/>
  <c r="AV55" i="8" s="1"/>
  <c r="AU36" i="8"/>
  <c r="AV36" i="8" s="1"/>
  <c r="AU18" i="8"/>
  <c r="AV18" i="8" s="1"/>
  <c r="AU31" i="8"/>
  <c r="AV31" i="8" s="1"/>
  <c r="AU44" i="8"/>
  <c r="AV44" i="8" s="1"/>
  <c r="AR16" i="8"/>
  <c r="AR63" i="8" s="1"/>
  <c r="R42" i="10" s="1"/>
  <c r="R43" i="10" s="1"/>
  <c r="U63" i="8"/>
  <c r="I42" i="10" s="1"/>
  <c r="I43" i="10" s="1"/>
  <c r="AQ63" i="8"/>
  <c r="Q42" i="10" s="1"/>
  <c r="Q43" i="10" s="1"/>
  <c r="AU47" i="8"/>
  <c r="AV47" i="8" s="1"/>
  <c r="AC27" i="9"/>
  <c r="V24" i="10" s="1"/>
  <c r="U24" i="10"/>
  <c r="AC23" i="9"/>
  <c r="V22" i="10" s="1"/>
  <c r="U22" i="10"/>
  <c r="AV58" i="8"/>
  <c r="AV57" i="8"/>
  <c r="AV41" i="8"/>
  <c r="AV23" i="8"/>
  <c r="AV38" i="8"/>
  <c r="AV52" i="8"/>
  <c r="AB13" i="9"/>
  <c r="U12" i="10" s="1"/>
  <c r="AV24" i="8"/>
  <c r="AV21" i="8"/>
  <c r="AV49" i="8"/>
  <c r="AV33" i="8"/>
  <c r="AH16" i="8"/>
  <c r="V16" i="8"/>
  <c r="V63" i="8" s="1"/>
  <c r="AA62" i="9"/>
  <c r="T41" i="10"/>
  <c r="T43" i="10" s="1"/>
  <c r="Q62" i="9"/>
  <c r="J41" i="10"/>
  <c r="H43" i="10"/>
  <c r="AB62" i="9" l="1"/>
  <c r="AU16" i="8"/>
  <c r="AU63" i="8" s="1"/>
  <c r="AH63" i="8"/>
  <c r="O42" i="10" s="1"/>
  <c r="O43" i="10" s="1"/>
  <c r="U41" i="10"/>
  <c r="AC13" i="9"/>
  <c r="V12" i="10" s="1"/>
  <c r="P41" i="10"/>
  <c r="P43" i="10" s="1"/>
  <c r="J42" i="10"/>
  <c r="J43" i="10" s="1"/>
  <c r="AC62" i="9" l="1"/>
  <c r="AV16" i="8"/>
  <c r="U42" i="10"/>
  <c r="U43" i="10" s="1"/>
  <c r="V41" i="10"/>
  <c r="AV63" i="8" l="1"/>
  <c r="V42" i="10" s="1"/>
  <c r="V43" i="10" s="1"/>
</calcChain>
</file>

<file path=xl/sharedStrings.xml><?xml version="1.0" encoding="utf-8"?>
<sst xmlns="http://schemas.openxmlformats.org/spreadsheetml/2006/main" count="876" uniqueCount="441">
  <si>
    <t xml:space="preserve">        "Келісемін"</t>
  </si>
  <si>
    <t xml:space="preserve">        "Бекітемін"</t>
  </si>
  <si>
    <t>Түркістан облысының білім басқармасының</t>
  </si>
  <si>
    <t xml:space="preserve">Түркістан облысының білім басқармасының, </t>
  </si>
  <si>
    <t xml:space="preserve">Қазығұрт ауданының  білім бөлімінің </t>
  </si>
  <si>
    <t>Қазығұрт ауданының білім бөлімінің</t>
  </si>
  <si>
    <t>басшысы ________________Б.Абдиев</t>
  </si>
  <si>
    <t xml:space="preserve">"А.Оразбаева "атындағы жалпы  білім беретін </t>
  </si>
  <si>
    <t xml:space="preserve">                                                                                      Түркістан облысының, Қазығұрт ауданының білім бөлімінің "А.Оразбаева" атындағы жалпы білім беретін мектеп</t>
  </si>
  <si>
    <t>№</t>
  </si>
  <si>
    <t>Лауазымдардың атауы</t>
  </si>
  <si>
    <t>шт.бір-лік</t>
  </si>
  <si>
    <t>санаты</t>
  </si>
  <si>
    <t>категория</t>
  </si>
  <si>
    <t>БЛА</t>
  </si>
  <si>
    <t>лауазымды жалақы</t>
  </si>
  <si>
    <t>ауылдық жердегі жұмысы үшін 25%</t>
  </si>
  <si>
    <t>1 айдағы лауазымдық жалақы 25% бен қосқанда</t>
  </si>
  <si>
    <t>Қосымша төлемақылар</t>
  </si>
  <si>
    <t>Айлық жалақы, теңге</t>
  </si>
  <si>
    <t xml:space="preserve">Жылдық жалақы, мың теңге  </t>
  </si>
  <si>
    <t xml:space="preserve">Зиянды және қауіпті еңбек жағдайлары 20%- 30% </t>
  </si>
  <si>
    <r>
      <rPr>
        <b/>
        <sz val="10"/>
        <rFont val="Times New Roman"/>
        <charset val="204"/>
      </rPr>
      <t xml:space="preserve">Сыныптық біліктілігі үшін 
</t>
    </r>
    <r>
      <rPr>
        <b/>
        <i/>
        <sz val="10"/>
        <rFont val="Times New Roman"/>
        <charset val="204"/>
      </rPr>
      <t>(жүргізушілер)</t>
    </r>
  </si>
  <si>
    <t>мереке күндері жұмыс істегені үшін</t>
  </si>
  <si>
    <t xml:space="preserve">түнгі уақытта жұмыс істегені үшін 50% </t>
  </si>
  <si>
    <t>Қосымша төлемақы кабинет</t>
  </si>
  <si>
    <t>модератор 30%</t>
  </si>
  <si>
    <t>сарапшы 
35%</t>
  </si>
  <si>
    <t>зерттеуші
40%</t>
  </si>
  <si>
    <t>шебер
50%</t>
  </si>
  <si>
    <t>басшы лауазымы 30%, 50%, 100%</t>
  </si>
  <si>
    <t>Директор</t>
  </si>
  <si>
    <t>А-1-3</t>
  </si>
  <si>
    <t xml:space="preserve">Директордың оқу ісі жөніндегі орынбасары </t>
  </si>
  <si>
    <t>А-1-3-1</t>
  </si>
  <si>
    <t xml:space="preserve"> Директордың бейін бойынша оқыту жөніндегі орынбасары</t>
  </si>
  <si>
    <t>Директордың тәрбие ісі жөніндегі орынбасары</t>
  </si>
  <si>
    <t>Директордың шаруашылық жөніндегі орынбасары</t>
  </si>
  <si>
    <t>А2-3</t>
  </si>
  <si>
    <t>АӘД ұйымдастырушы ұстазы</t>
  </si>
  <si>
    <t>В-2-4</t>
  </si>
  <si>
    <t>Педагог-психолог</t>
  </si>
  <si>
    <t>Дефектолог</t>
  </si>
  <si>
    <t>Әлеуметтік педагог</t>
  </si>
  <si>
    <t>В-3-3</t>
  </si>
  <si>
    <t>Кәсіптік бағдар беру</t>
  </si>
  <si>
    <t>В-3-4</t>
  </si>
  <si>
    <t>Қосымша білім беру педагогы</t>
  </si>
  <si>
    <t>Ұйымдастырушы педагог</t>
  </si>
  <si>
    <t>Аға тәлімгер</t>
  </si>
  <si>
    <t>Бағдарламашы</t>
  </si>
  <si>
    <t>С-2</t>
  </si>
  <si>
    <t>Зертханашы</t>
  </si>
  <si>
    <t>С-3</t>
  </si>
  <si>
    <t>Кітапхана меңгерушісі</t>
  </si>
  <si>
    <t>С-1</t>
  </si>
  <si>
    <t>Іс қағаздарын жүргізуші</t>
  </si>
  <si>
    <t>D-1</t>
  </si>
  <si>
    <t>тәрбиеші</t>
  </si>
  <si>
    <t>B-3-4</t>
  </si>
  <si>
    <t>Хатшы</t>
  </si>
  <si>
    <t>Сантехник</t>
  </si>
  <si>
    <t>Балташы</t>
  </si>
  <si>
    <t>еден жуушы</t>
  </si>
  <si>
    <t>Ғимаратты кешенді қызмет көрсететін жұмысшы</t>
  </si>
  <si>
    <t>Аула сыпырушы</t>
  </si>
  <si>
    <t>Қазандық операторы</t>
  </si>
  <si>
    <t>Кузетші</t>
  </si>
  <si>
    <t>Вахтер</t>
  </si>
  <si>
    <t>Электрик</t>
  </si>
  <si>
    <t>Киім ілуші</t>
  </si>
  <si>
    <t>Барлығы</t>
  </si>
  <si>
    <t>Мұғалімдер</t>
  </si>
  <si>
    <t>Директордың оқу ісі жөніндегі орынбасары                                                          Ұ.Жорабеков</t>
  </si>
  <si>
    <t xml:space="preserve">Бас есепші:                             </t>
  </si>
  <si>
    <t xml:space="preserve">                                                               Н.Жамалов</t>
  </si>
  <si>
    <t xml:space="preserve">Бас үнемдеуші:                             </t>
  </si>
  <si>
    <t xml:space="preserve">                                                               Х.Аскарова</t>
  </si>
  <si>
    <t xml:space="preserve">Үнемдеуші:                             </t>
  </si>
  <si>
    <t xml:space="preserve">                                                            Н.Тасбалтаев</t>
  </si>
  <si>
    <t xml:space="preserve">Бухгалтер:                             </t>
  </si>
  <si>
    <t xml:space="preserve">                                                            Ұ.Жүндибаева</t>
  </si>
  <si>
    <t xml:space="preserve">Түркістан облысының білім басқармасының, Қазығұрт ауданының </t>
  </si>
  <si>
    <t>білім бөлімінің "А.Оразбаева "атындағы</t>
  </si>
  <si>
    <t>жалпы  білім беретін мектебінің директоры</t>
  </si>
  <si>
    <t>________________  Н.К.Камбаров</t>
  </si>
  <si>
    <t xml:space="preserve">                                                                                Түркістан облысының білім басқармасының, Қазығұрт ауданының білім бөлімінің  "А. Оразбаева" атындағы жалпы білім беретін мектеп</t>
  </si>
  <si>
    <t>аты-жөні</t>
  </si>
  <si>
    <t>Білімі
жоғары, орта арнаулы</t>
  </si>
  <si>
    <t>еңбек өтілі</t>
  </si>
  <si>
    <t>коэф.</t>
  </si>
  <si>
    <t>доп кф</t>
  </si>
  <si>
    <r>
      <rPr>
        <b/>
        <sz val="12"/>
        <rFont val="Times New Roman"/>
        <charset val="204"/>
      </rPr>
      <t xml:space="preserve">Сыныптық біліктілігі үшін 
</t>
    </r>
    <r>
      <rPr>
        <b/>
        <i/>
        <sz val="12"/>
        <rFont val="Times New Roman"/>
        <charset val="204"/>
      </rPr>
      <t>(жүргізушілер)</t>
    </r>
  </si>
  <si>
    <t>кабинетке ақы төлеу</t>
  </si>
  <si>
    <t>Нурлан Камбаров Куатбекович</t>
  </si>
  <si>
    <t>жоғары</t>
  </si>
  <si>
    <t>ІІI</t>
  </si>
  <si>
    <t>Жорабеков Улан Жаппарович</t>
  </si>
  <si>
    <t>ІІ</t>
  </si>
  <si>
    <t>Кенжеев Омирсерик Темирбекович</t>
  </si>
  <si>
    <t>Усипов Баккелди Бекемович</t>
  </si>
  <si>
    <t>Досболаев Ерлан Куракбаевич</t>
  </si>
  <si>
    <t>Жакипов Каныбек Ажибекович</t>
  </si>
  <si>
    <t>В-2-3</t>
  </si>
  <si>
    <t>19 жыл</t>
  </si>
  <si>
    <t xml:space="preserve">Турапова Айгерім Абсаматовна </t>
  </si>
  <si>
    <t>8 жыл</t>
  </si>
  <si>
    <t>Махлушева Сауле Чалхарбековна</t>
  </si>
  <si>
    <t xml:space="preserve">Ортаева Меруерт Жолдасқызы </t>
  </si>
  <si>
    <t>Мизамбай Мәдина Бахтиярқызы</t>
  </si>
  <si>
    <t>Әлібек Айна Әлібекқызы</t>
  </si>
  <si>
    <t>Лебекова Айгуль Турегелдиевна</t>
  </si>
  <si>
    <t>Исаков Габит Тагаевич</t>
  </si>
  <si>
    <t>Смайлова Мақпал Егенқызы</t>
  </si>
  <si>
    <t>11 жыл</t>
  </si>
  <si>
    <t>Жумадиллаева Динара Нурмаханкызы</t>
  </si>
  <si>
    <t>7 жыл</t>
  </si>
  <si>
    <t>Орынкулова Нурсулу Нурлыхановна</t>
  </si>
  <si>
    <t>Ахметова Гулмира Кузенбаевна</t>
  </si>
  <si>
    <t>1 жыл,5 ай</t>
  </si>
  <si>
    <t>Берік Динара Құдиярқызы</t>
  </si>
  <si>
    <t>Молдабаева Айдын Әлмұханқызы</t>
  </si>
  <si>
    <t xml:space="preserve">Мырзалиев Жанболат Бақытұлы </t>
  </si>
  <si>
    <t>6 жыл</t>
  </si>
  <si>
    <t>Усенбекова Жанат Рустемовна</t>
  </si>
  <si>
    <t>Шарип Мереке Досалықызы</t>
  </si>
  <si>
    <t xml:space="preserve">Пернебекова Куралай Максымовна </t>
  </si>
  <si>
    <t>10 жыл</t>
  </si>
  <si>
    <t>Тургынов Галымжан Ташкенбаевич</t>
  </si>
  <si>
    <t>Жалилова Бибигуль Абдуганиевна</t>
  </si>
  <si>
    <t>Ержан Өмірсерік Сейдуалыұлы</t>
  </si>
  <si>
    <t>Раманқұл Сүндет Бұқарбайұлы</t>
  </si>
  <si>
    <t>арнаулы орта</t>
  </si>
  <si>
    <t>Алпысбаева Гулбану Тажибаевна</t>
  </si>
  <si>
    <t>орта</t>
  </si>
  <si>
    <t>14 жыл</t>
  </si>
  <si>
    <t>Турлыбаева Раушан Жылкыбаевна</t>
  </si>
  <si>
    <t>Багисбаева Рахат Мошкаловна</t>
  </si>
  <si>
    <t>Даутова Ұлжалғас Ордабекқызы</t>
  </si>
  <si>
    <t>Есенкулова Жузик Суйеркуловна</t>
  </si>
  <si>
    <t>Исмаилова Динара Базарбаевна</t>
  </si>
  <si>
    <t>9 жыл</t>
  </si>
  <si>
    <t>Кыдырбаева Жулдыз Нуртаевна</t>
  </si>
  <si>
    <t>Томашева Перуза Кунанбаевна</t>
  </si>
  <si>
    <t>Турлыбаева Айгуль Жанетовна</t>
  </si>
  <si>
    <t>Ахаева Жазира Съездовна</t>
  </si>
  <si>
    <t>Абдирахманова Роза Саткинбековна</t>
  </si>
  <si>
    <t>Лесов Куатбек Рахатаевич</t>
  </si>
  <si>
    <t>Мамаев Мурат Нуржанұлы</t>
  </si>
  <si>
    <t>18 жыл</t>
  </si>
  <si>
    <t>Пернебеков Онгар Уралович</t>
  </si>
  <si>
    <t>Багисбаев Ерсін Мұратұлы</t>
  </si>
  <si>
    <t>Қулышов Шадияр Берикович</t>
  </si>
  <si>
    <t>Лесов Талгат Рахатаевич</t>
  </si>
  <si>
    <t>30 жыл</t>
  </si>
  <si>
    <t>Курманалиева Феруза Оразкуловна</t>
  </si>
  <si>
    <t>Шабденова Закида Шамшидиновна</t>
  </si>
  <si>
    <t>16 жыл 8 ай</t>
  </si>
  <si>
    <t>Егембердиева Айнур Лесқызы</t>
  </si>
  <si>
    <t>ғимарат саны</t>
  </si>
  <si>
    <t>Директордың оқу ісі жөніндегі орынбасары                                                                            Ұ.Жорабеков</t>
  </si>
  <si>
    <t>ғимараттың тазаланатың алаңы</t>
  </si>
  <si>
    <t>м2</t>
  </si>
  <si>
    <t>шаршы метр</t>
  </si>
  <si>
    <t xml:space="preserve">                                                          Ұ.Жүндибаева</t>
  </si>
  <si>
    <t>"Бекітемін"</t>
  </si>
  <si>
    <t>Түркістан облысы білім басқармасының,</t>
  </si>
  <si>
    <t>МАД</t>
  </si>
  <si>
    <t>1-IV</t>
  </si>
  <si>
    <t>V-IX</t>
  </si>
  <si>
    <t>X-XI</t>
  </si>
  <si>
    <t>барлығы</t>
  </si>
  <si>
    <t xml:space="preserve"> " А.Оразбаева" атындағы жалпы білім беретін мектеп"  директоры</t>
  </si>
  <si>
    <t>Жаңа оқу жылына көрсеткіш</t>
  </si>
  <si>
    <t>______________ Н.К.Камбаров</t>
  </si>
  <si>
    <t>барлық сағат саны апталық</t>
  </si>
  <si>
    <t xml:space="preserve">тарификация бойынша </t>
  </si>
  <si>
    <t>Оқу жоспары бойынша сағат саны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</si>
  <si>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Түркістан облысының білім басқармасының, Қазығұрт ауданының  білім бөлімінің "А.Оразбаева " атындағы жалпы білім беретін мектеп</t>
  </si>
  <si>
    <t>Аты-жөні</t>
  </si>
  <si>
    <t>пәні</t>
  </si>
  <si>
    <t>білімі</t>
  </si>
  <si>
    <t>штаттық бірлік</t>
  </si>
  <si>
    <t>Санаты
жоғары, 1, 2</t>
  </si>
  <si>
    <t>өтілі</t>
  </si>
  <si>
    <t>коэф</t>
  </si>
  <si>
    <t>Косымша коэф 100%</t>
  </si>
  <si>
    <t xml:space="preserve">Базалық ставка </t>
  </si>
  <si>
    <t>барлық жүкте-ме</t>
  </si>
  <si>
    <t xml:space="preserve">Апталық жуктеме сағаты </t>
  </si>
  <si>
    <t>Ауылдық жердегі жұмысы үшін 25%</t>
  </si>
  <si>
    <t>Дәптер тексергені үшін</t>
  </si>
  <si>
    <t>сынып жетекші</t>
  </si>
  <si>
    <t>магистр, доктор, наставник</t>
  </si>
  <si>
    <t>ағылшын</t>
  </si>
  <si>
    <t>жаңартылған бағдарлама 
30%</t>
  </si>
  <si>
    <t>саны 40%</t>
  </si>
  <si>
    <t>Үйде оқытқаны үшін 40%</t>
  </si>
  <si>
    <t xml:space="preserve"> кабинетке қосымша ақы</t>
  </si>
  <si>
    <t>Дене шынықтыру пәніне қосымша ақы БДО-100%</t>
  </si>
  <si>
    <t>Қосымша төлемақылар шеберлік және сарапшы үшін РБ</t>
  </si>
  <si>
    <t>сағ 1-4</t>
  </si>
  <si>
    <t>соммасы</t>
  </si>
  <si>
    <t>сағ 5-9</t>
  </si>
  <si>
    <t>сағ 10-11</t>
  </si>
  <si>
    <t>сағ1-4</t>
  </si>
  <si>
    <t>%</t>
  </si>
  <si>
    <t>сағ 5-11</t>
  </si>
  <si>
    <t>сынып</t>
  </si>
  <si>
    <t>саны</t>
  </si>
  <si>
    <t>саны:</t>
  </si>
  <si>
    <t>БДО</t>
  </si>
  <si>
    <t>100% соммасы</t>
  </si>
  <si>
    <t>зерттеші
40%</t>
  </si>
  <si>
    <t>Абдразакова Рая Шакирбаевна</t>
  </si>
  <si>
    <t>бастауыш сынып мұғалімі</t>
  </si>
  <si>
    <t>B-2-1</t>
  </si>
  <si>
    <t>15 жыл</t>
  </si>
  <si>
    <t>Абдуллаева Қынагүл Сартаевна</t>
  </si>
  <si>
    <t>Амиреева Жамал Нуркеновна</t>
  </si>
  <si>
    <t>Ән-музыка пәнінің мұғалім</t>
  </si>
  <si>
    <t>B-2-3</t>
  </si>
  <si>
    <t>Багысбаев Мурат Жакипбекович</t>
  </si>
  <si>
    <t>Тарих пәнінің мұғалім</t>
  </si>
  <si>
    <t>В-2-2</t>
  </si>
  <si>
    <t>26 жыл</t>
  </si>
  <si>
    <t>Құқық негіздері</t>
  </si>
  <si>
    <t xml:space="preserve">Байгулбаева Майра Ердалиевна </t>
  </si>
  <si>
    <t>Қазақ тілі пәнінің мұғалімі</t>
  </si>
  <si>
    <t>В-2-1</t>
  </si>
  <si>
    <t xml:space="preserve">Баратова Елмира Рахымбердиевна </t>
  </si>
  <si>
    <t>орыс тілі  пәнінің мұғалімі</t>
  </si>
  <si>
    <t xml:space="preserve">15 жыл </t>
  </si>
  <si>
    <t xml:space="preserve">7 жыл </t>
  </si>
  <si>
    <t xml:space="preserve">Бимбетова Жанна Болатбековна </t>
  </si>
  <si>
    <t>математика пәнінің мұғалімі</t>
  </si>
  <si>
    <t>B-2-2</t>
  </si>
  <si>
    <t>Борибаев Марат Унербаевич</t>
  </si>
  <si>
    <t>көркем еңбек пәнінің мұғалімі</t>
  </si>
  <si>
    <t xml:space="preserve">Даржанова Эльмира Ерназаровна </t>
  </si>
  <si>
    <t>орыс  тілі пәнінің мұғалімі</t>
  </si>
  <si>
    <t xml:space="preserve">Даулетбаева Бактыгул Пернебаевна </t>
  </si>
  <si>
    <t xml:space="preserve">биология пәнінің мұғалімі </t>
  </si>
  <si>
    <t>27 жыл</t>
  </si>
  <si>
    <t>Егемберді Диана Жұмабайқызы</t>
  </si>
  <si>
    <t>Есжанова Салтанат Аскаровна</t>
  </si>
  <si>
    <t xml:space="preserve">Ешметова Айгул Пернебековна </t>
  </si>
  <si>
    <t>Бастапқы  әскери дайындық пәнінің  мұғалімі</t>
  </si>
  <si>
    <t>модератор</t>
  </si>
  <si>
    <t>Жиенбек Ләйлә Сайлауқызы</t>
  </si>
  <si>
    <t xml:space="preserve">ағылшын тілі пәнінің мұғалімі </t>
  </si>
  <si>
    <t>Информатика пәнінің мұғалім</t>
  </si>
  <si>
    <t>орыс тілі пәнінің мұғалімі</t>
  </si>
  <si>
    <t xml:space="preserve">8 жыл </t>
  </si>
  <si>
    <t>Исаков Кудабай Арыстанович</t>
  </si>
  <si>
    <t xml:space="preserve">Исахова Марзия Жакановна </t>
  </si>
  <si>
    <t>физика пәнінің мұғалім</t>
  </si>
  <si>
    <t>25 жыл</t>
  </si>
  <si>
    <t>математик пәнінің мұғалім</t>
  </si>
  <si>
    <t>Кадиркулова Лалагул Бегайдаровна</t>
  </si>
  <si>
    <t>Ағылшын тілі пәнінің мұғалімі</t>
  </si>
  <si>
    <t xml:space="preserve">9 жыл </t>
  </si>
  <si>
    <t>Адамбек Ажар Акылбекқызы</t>
  </si>
  <si>
    <t xml:space="preserve">Козыбаева Ельмира Тастанбековна </t>
  </si>
  <si>
    <t xml:space="preserve">Куралбаев Бекбол Ниязалиевич </t>
  </si>
  <si>
    <t>Дене шынықтыру мұғалім</t>
  </si>
  <si>
    <t>дефектолог</t>
  </si>
  <si>
    <t>Мырзалиев Нургали Сейдуалыулы</t>
  </si>
  <si>
    <t xml:space="preserve">Наушабекова Макпал Акимбековна </t>
  </si>
  <si>
    <t>информатика пәнінің мұғалімі</t>
  </si>
  <si>
    <t>Рысбаева Салтанат Смановна</t>
  </si>
  <si>
    <t>Сарымбетова Айнур Сраилбековна</t>
  </si>
  <si>
    <t>Химия пәнінің мұғалімі</t>
  </si>
  <si>
    <t>Сүйеубекова Сара Даулетбековна</t>
  </si>
  <si>
    <t>География пәнінің мұғалімі</t>
  </si>
  <si>
    <t>Турдыкулова Лаззат Оракбаевна</t>
  </si>
  <si>
    <t>Тулендиева Эльмира Ералықызы</t>
  </si>
  <si>
    <t xml:space="preserve">Турлыбеков Серик Керимбаевич </t>
  </si>
  <si>
    <t>технолог</t>
  </si>
  <si>
    <t>тарих пәнінің мұғалімі</t>
  </si>
  <si>
    <t>Оқу ісі жөніндегі орынбасары:</t>
  </si>
  <si>
    <t xml:space="preserve"> Ұ.Жорабеков</t>
  </si>
  <si>
    <t xml:space="preserve"> Бухгалтер:</t>
  </si>
  <si>
    <t>Ұ.Жүндибаева</t>
  </si>
  <si>
    <t>Тарификациялық комиссия мүшелері  :</t>
  </si>
  <si>
    <t xml:space="preserve">                           Ө.Кенжеев-директордың бейіндік оқыту жөніндегі орынбасары</t>
  </si>
  <si>
    <t xml:space="preserve">                             Е.Досболаев-шаруашылық жөніндегі орынбасары</t>
  </si>
  <si>
    <t xml:space="preserve">                             Ғ.Тұрғынов-іс жүргізуші</t>
  </si>
  <si>
    <t>Түркістан облысы, Қазығұрт ауданының білім бөлімінің "А.Оразбаева" атындағы жалпы  білім беретін мектеп</t>
  </si>
  <si>
    <t>әкімшілік және азаматтық қызметкерлерінің  01 қырқүйек 2023 жылдын тарификациялық тізімі</t>
  </si>
  <si>
    <t>Нұсқау бойынша</t>
  </si>
  <si>
    <t>Нақты</t>
  </si>
  <si>
    <t>айырмасы</t>
  </si>
  <si>
    <t>Ескерту</t>
  </si>
  <si>
    <t>ҚРҮ 2017 ж 30.01 № 77  қаулысы                   17-20  сыныпқа</t>
  </si>
  <si>
    <t>Директордың оқу ісі жөніндегі орынбасары</t>
  </si>
  <si>
    <t>Директордың бейін бойынша оқыту жөніндегі орынбасары</t>
  </si>
  <si>
    <t>ҚРҮ 2017 ж 30.01 № 77  қаулысы                № 8 қосымша 29 тармақ  қажеттілікке байланысты</t>
  </si>
  <si>
    <t>Директордың шаруашылық жұмысы жөніндегі орынбасары</t>
  </si>
  <si>
    <t>ҚРҮ 2017 ж 30.01 № 77  қаулысы                   14-16  сыныпқа</t>
  </si>
  <si>
    <t>ҚРҮ 2017 ж 30.01 № 77  қаулысы                 № 8 қосымша 29 тармақ</t>
  </si>
  <si>
    <t xml:space="preserve">ҚРҮ 2017 ж 30.01 № 77  қаулысы                 №8  қосымша 29 тармақ </t>
  </si>
  <si>
    <t>Kітапхана меңгерушісі</t>
  </si>
  <si>
    <t>ҚРҮ 2017 ж 30.01 № 77  қаулысы                17-20  сыныпқа</t>
  </si>
  <si>
    <t>ҚРҮ 2017 ж 30.01 № 77  қаулысы                        17-20  сыныпқа</t>
  </si>
  <si>
    <t>ҚРҮ 2017 ж 30.01 № 77  қаулысы                  17-20  сыныпқа</t>
  </si>
  <si>
    <t>АӘД мұғалімі</t>
  </si>
  <si>
    <t>ҚРҮ 2017 ж 30.01 № 77  қаулысы                      № 8 қосымша  12  тармақ</t>
  </si>
  <si>
    <t>Тәрбиеші</t>
  </si>
  <si>
    <t>ҚРҮ 2017 ж 30.01 № 77  қаулысы                      № 8 қосымша  20  тармақ</t>
  </si>
  <si>
    <t>ҚРҮ 2017 ж 30.01 № 77  қаулысы                      № 8 қосымша  2  тармақ</t>
  </si>
  <si>
    <t>Лаборант</t>
  </si>
  <si>
    <t>ҚРҮ 2017 ж 30.01 № 77  қаулысы                      № 8 қосымша  16  тармаққа байланысты 6 жабдықталған кабинет әр кабинетке 0,5 штат бірліктен  шт бірлік қажет</t>
  </si>
  <si>
    <t>Ғимаратта кешенді қызмет көрсететін және жөндейтін жұмысшы</t>
  </si>
  <si>
    <r>
      <rPr>
        <sz val="10"/>
        <color theme="1"/>
        <rFont val="Times New Roman"/>
        <charset val="204"/>
      </rPr>
      <t xml:space="preserve">ҚРҮ 2017 ж 30.01 № 77  қаулысы                        17-20  сыныпқа, ғимарат саны </t>
    </r>
    <r>
      <rPr>
        <b/>
        <u/>
        <sz val="10"/>
        <color indexed="8"/>
        <rFont val="Times New Roman"/>
        <charset val="204"/>
      </rPr>
      <t xml:space="preserve">1 </t>
    </r>
  </si>
  <si>
    <t>Күзетші, әрбір ғимаратқа</t>
  </si>
  <si>
    <t>ҚРҮ 2017 ж 30.01 № 77  қаулысы                   17-20  сыныпқа, ғимарат саны 1</t>
  </si>
  <si>
    <t>Вахтер, әрбір ғимаратқа</t>
  </si>
  <si>
    <t>ҚРҮ 2017 ж 30.01 № 77  қаулысы                  17-20  сыныпқа, ғимарат саны 1</t>
  </si>
  <si>
    <t>ҚРҮ 2017 ж 30.01 № 77  қаулысы               № 8 қосымша 4  тармақша</t>
  </si>
  <si>
    <t>Үй-жайларын тазалаушы</t>
  </si>
  <si>
    <t xml:space="preserve">ҚРҮ 2017 ж 30.01 № 77  қаулысы                  № 8 қосымша 6 тармақша,    ғимараттың 500 шары метріне 1 штат бірлік  тазалайтын шаршы метрі м2  </t>
  </si>
  <si>
    <t>ҚРҮ 2017 ж 30.01 № 77  қаулысы                 № 8 қосымша 7    тармақша,   сыпрылатын учаске саны  шаршы метрі 2800м2</t>
  </si>
  <si>
    <t xml:space="preserve"> Электрик</t>
  </si>
  <si>
    <r>
      <rPr>
        <sz val="10"/>
        <color theme="1"/>
        <rFont val="Times New Roman"/>
        <charset val="204"/>
      </rPr>
      <t xml:space="preserve">ҚРҮ 2017 ж 30.01 № 77  қаулысы                     № 8 қосымша 10    тармақша  1 шата бірлік 500 жарықтандыру және нүктелерден  кем болмау керек  саны </t>
    </r>
    <r>
      <rPr>
        <b/>
        <u/>
        <sz val="10"/>
        <color indexed="8"/>
        <rFont val="Times New Roman"/>
        <charset val="204"/>
      </rPr>
      <t>520</t>
    </r>
  </si>
  <si>
    <t>ҚРҮ 2017 ж 30.01 № 77  қаулысы                 №8 қосымша 11 тармақша                                  17-20 сыныпқа, ғимарат саны 1</t>
  </si>
  <si>
    <t xml:space="preserve"> Слесарь сантехник</t>
  </si>
  <si>
    <t xml:space="preserve">ҚРҮ 2017 ж 30.01 № 77  қаулысы                 №8 қосымша 3 тармақша                                  </t>
  </si>
  <si>
    <t xml:space="preserve">Бас экономист:                                              Х.Аскарова        </t>
  </si>
  <si>
    <t>Ортаева Меруерт Жолдасқызы</t>
  </si>
  <si>
    <t>Лесова Гүлнар Абдуллахатовна</t>
  </si>
  <si>
    <t>8</t>
  </si>
  <si>
    <t>Камбаров Нурлан Куатбекович</t>
  </si>
  <si>
    <t>20 жыл</t>
  </si>
  <si>
    <t>Әлеуметтік тұрмыстық бағдарлау</t>
  </si>
  <si>
    <t>9 жыл 9 ай</t>
  </si>
  <si>
    <t>Мулькубаева Балзия</t>
  </si>
  <si>
    <t>Ағылшын тілі пәні мұғалімі</t>
  </si>
  <si>
    <t>16 жыл</t>
  </si>
  <si>
    <t>16 жыл 8ай</t>
  </si>
  <si>
    <t xml:space="preserve">13 жыл </t>
  </si>
  <si>
    <t>29 жыл 7 ай</t>
  </si>
  <si>
    <t xml:space="preserve">16 жыл </t>
  </si>
  <si>
    <t>28 жыл</t>
  </si>
  <si>
    <t>3 жыл 4 ай</t>
  </si>
  <si>
    <t>7 жыл 8 ай</t>
  </si>
  <si>
    <t>23 жыл</t>
  </si>
  <si>
    <t>7 жыл 5 ай</t>
  </si>
  <si>
    <t>26 жыл 6 ай</t>
  </si>
  <si>
    <t xml:space="preserve">10 жыл </t>
  </si>
  <si>
    <t>14 жыл 2 ай</t>
  </si>
  <si>
    <t>12 жыл 8 ай</t>
  </si>
  <si>
    <t>11 жыл 9 ай</t>
  </si>
  <si>
    <t>29 жыл 5 ай</t>
  </si>
  <si>
    <t>14 жыл 2ай</t>
  </si>
  <si>
    <t>18 жыл 1 ай</t>
  </si>
  <si>
    <t>37 жыл</t>
  </si>
  <si>
    <t>10 жыл 1 ай</t>
  </si>
  <si>
    <t>12 жыл</t>
  </si>
  <si>
    <t>14 жыл2ай</t>
  </si>
  <si>
    <t>4 жыл, 2 ай</t>
  </si>
  <si>
    <t>8 жыл 4 ай</t>
  </si>
  <si>
    <t>11 жыл 4 ай</t>
  </si>
  <si>
    <t>7  жыл 5ай</t>
  </si>
  <si>
    <t>10 жыл 4ай</t>
  </si>
  <si>
    <t>15 жыл 6 ай</t>
  </si>
  <si>
    <t>34 жыл</t>
  </si>
  <si>
    <t>5 жыл 10 ай</t>
  </si>
  <si>
    <t>5 жыл 5 ай</t>
  </si>
  <si>
    <t>31 жыл</t>
  </si>
  <si>
    <t>10 жыл 8 ай</t>
  </si>
  <si>
    <t>19 жыл 8 ай</t>
  </si>
  <si>
    <t>Медетов Галымжан Сейдеханович</t>
  </si>
  <si>
    <t>Директор:                                                    Н. Камбаров</t>
  </si>
  <si>
    <t>13 жыл 1 ай</t>
  </si>
  <si>
    <t>10 жыл 2 күн</t>
  </si>
  <si>
    <t>11 жыл 10 ай</t>
  </si>
  <si>
    <t>зерттеуші</t>
  </si>
  <si>
    <t>сарапшы</t>
  </si>
  <si>
    <t>педагог</t>
  </si>
  <si>
    <t>0-1д</t>
  </si>
  <si>
    <t xml:space="preserve">санаты
</t>
  </si>
  <si>
    <t>"БЕКІТЕМІН"     А.Оразбаева атындағы жалпы білім беретін мектеп» КММ  директоры  __________Ғ.Пернебаев</t>
  </si>
  <si>
    <t>Мектеп директоры:               Н.Камбаров</t>
  </si>
  <si>
    <t>А.Оразбаева атындағы ЖББМ сетка жоспары                            02.09.2024 жыл</t>
  </si>
  <si>
    <t>Сынып</t>
  </si>
  <si>
    <t>ЛИТ</t>
  </si>
  <si>
    <t>Оқушы саны</t>
  </si>
  <si>
    <t>қазақ бөлімі</t>
  </si>
  <si>
    <t>өзбек бөлімі/тәжік бөлімі</t>
  </si>
  <si>
    <t>орыс бөлімі</t>
  </si>
  <si>
    <t>Барлы-ғы</t>
  </si>
  <si>
    <t>Апталық оқу жүктемесі</t>
  </si>
  <si>
    <t>Ерекше білім беруге қажеттілігі бар білім алушыларға арналған сыныптың жүктемесі</t>
  </si>
  <si>
    <t>Үйден оқытудың сағат жүктемесі</t>
  </si>
  <si>
    <t>гимназия</t>
  </si>
  <si>
    <t>Инваринаттық оқу жүктемесі</t>
  </si>
  <si>
    <t>Вариативтік компонент</t>
  </si>
  <si>
    <t>Сыныпты 2 топқа бөлу</t>
  </si>
  <si>
    <t>Сыныптағы оқушылар</t>
  </si>
  <si>
    <t>Ерекше білім беруге қажеттілігі бар білім алушылар</t>
  </si>
  <si>
    <t>Үйде оқитын оқушылар</t>
  </si>
  <si>
    <t>қазақ тілі бойынша</t>
  </si>
  <si>
    <t>қазақ әдебиеті бойынша</t>
  </si>
  <si>
    <t>орыс тілі бойынша</t>
  </si>
  <si>
    <t>орыс әдебиеті бойынша</t>
  </si>
  <si>
    <t>шетел тілі бойынша</t>
  </si>
  <si>
    <t>информатика бойынша</t>
  </si>
  <si>
    <t>технология бойынша</t>
  </si>
  <si>
    <t>дене шынықтыру бойынша</t>
  </si>
  <si>
    <t>алгебра</t>
  </si>
  <si>
    <t>геометрия</t>
  </si>
  <si>
    <t>физика</t>
  </si>
  <si>
    <t>химия</t>
  </si>
  <si>
    <t>биология</t>
  </si>
  <si>
    <t>география</t>
  </si>
  <si>
    <t>дүниетану</t>
  </si>
  <si>
    <t>қазақстан тарих</t>
  </si>
  <si>
    <t>құқық</t>
  </si>
  <si>
    <t>дүние жүзі тарих</t>
  </si>
  <si>
    <t xml:space="preserve">а </t>
  </si>
  <si>
    <t>ә</t>
  </si>
  <si>
    <t>1-4</t>
  </si>
  <si>
    <t>5-9</t>
  </si>
  <si>
    <t>10-11</t>
  </si>
  <si>
    <t>1-11</t>
  </si>
  <si>
    <t>0-11</t>
  </si>
  <si>
    <t>Директордың оқу ісі жұмысы жөніндегі  орынбасары    ___________________ Ұ.Жорабеков</t>
  </si>
  <si>
    <t xml:space="preserve">"24__"___09_________ 2024ж. </t>
  </si>
  <si>
    <t>әкімшілік және азаматтық қызметкерлерінің 24 қыркүйек 2024 жылдын тарификациялық тізімі</t>
  </si>
  <si>
    <t>оқушылар саны 24.09.2024ж.</t>
  </si>
  <si>
    <t>кл. Компл. Саны 24.09.2024ж.</t>
  </si>
  <si>
    <t>сынып саны24.09.2024ж.</t>
  </si>
  <si>
    <t>Құдайберген Сымбат Полатқызы</t>
  </si>
  <si>
    <t xml:space="preserve">"__24_"_______09______ 2024ж. </t>
  </si>
  <si>
    <t>әкімшілік және азаматтық қызметкерлерінің  24 қыркүйек 2024 жылдың штат кестесі</t>
  </si>
  <si>
    <t>Ваканция</t>
  </si>
  <si>
    <t>"_24__"______09________ 2024ж.</t>
  </si>
  <si>
    <t>әкімшілік және азаматтық қызметкерлерінің  24 қыркүйек 2024жылдың жиынтық  кестесі</t>
  </si>
  <si>
    <t xml:space="preserve">                             Қ.Пернебекова-кәсіподақ  ұйымының төрайымы</t>
  </si>
  <si>
    <t>мектебінің директоры________________  Н.К.Камбаров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</si>
</sst>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\ _₸_-;\-* #\ ##0.00\ _₸_-;_-* &quot;-&quot;??\ _₸_-;_-@_-"/>
    <numFmt numFmtId="165" formatCode="0.0"/>
    <numFmt numFmtId="166" formatCode="#\ ##0"/>
    <numFmt numFmtId="167" formatCode="#\ ##0.00"/>
    <numFmt numFmtId="168" formatCode="#\ ##0.0"/>
    <numFmt numFmtId="169" formatCode="0.000"/>
    <numFmt numFmtId="170" formatCode="#.##0"/>
    <numFmt numFmtId="171" formatCode="#.##"/>
  </numFmts>
  <fonts count="35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color rgb="FFFF0000"/>
      <name val="Times New Roman"/>
      <charset val="204"/>
    </font>
    <font>
      <sz val="10"/>
      <color rgb="FF000000"/>
      <name val="Courier New"/>
      <charset val="204"/>
    </font>
    <font>
      <sz val="10"/>
      <name val="Arial"/>
      <charset val="204"/>
    </font>
    <font>
      <sz val="10"/>
      <color theme="0"/>
      <name val="Arial"/>
      <charset val="204"/>
    </font>
    <font>
      <sz val="10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Calibri"/>
      <charset val="134"/>
      <scheme val="minor"/>
    </font>
    <font>
      <b/>
      <i/>
      <sz val="10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2"/>
      <color rgb="FFFF0000"/>
      <name val="Times New Roman"/>
      <charset val="204"/>
    </font>
    <font>
      <sz val="12"/>
      <color indexed="8"/>
      <name val="Times New Roman"/>
      <charset val="204"/>
    </font>
    <font>
      <b/>
      <sz val="12"/>
      <color rgb="FFFF0000"/>
      <name val="Times New Roman"/>
      <charset val="204"/>
    </font>
    <font>
      <sz val="11"/>
      <color theme="1"/>
      <name val="Calibri"/>
      <charset val="204"/>
      <scheme val="minor"/>
    </font>
    <font>
      <b/>
      <u/>
      <sz val="10"/>
      <color indexed="8"/>
      <name val="Times New Roman"/>
      <charset val="204"/>
    </font>
    <font>
      <b/>
      <i/>
      <sz val="12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0" fontId="8" fillId="0" borderId="0"/>
    <xf numFmtId="0" fontId="19" fillId="0" borderId="0"/>
    <xf numFmtId="0" fontId="19" fillId="0" borderId="0"/>
  </cellStyleXfs>
  <cellXfs count="356">
    <xf numFmtId="0" fontId="0" fillId="0" borderId="0" xfId="0"/>
    <xf numFmtId="0" fontId="4" fillId="0" borderId="0" xfId="0" applyFont="1" applyFill="1" applyAlignment="1"/>
    <xf numFmtId="0" fontId="4" fillId="2" borderId="0" xfId="4" applyFont="1" applyFill="1" applyAlignment="1"/>
    <xf numFmtId="0" fontId="5" fillId="0" borderId="0" xfId="4" applyFont="1" applyAlignment="1"/>
    <xf numFmtId="0" fontId="4" fillId="0" borderId="0" xfId="4" applyFont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166" fontId="4" fillId="0" borderId="0" xfId="0" applyNumberFormat="1" applyFont="1" applyFill="1" applyAlignment="1"/>
    <xf numFmtId="0" fontId="6" fillId="0" borderId="0" xfId="0" applyFont="1" applyFill="1" applyAlignment="1"/>
    <xf numFmtId="0" fontId="5" fillId="0" borderId="2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5" fillId="0" borderId="1" xfId="3" applyFont="1" applyBorder="1" applyAlignment="1">
      <alignment vertical="center"/>
    </xf>
    <xf numFmtId="0" fontId="5" fillId="0" borderId="1" xfId="2" applyFont="1" applyBorder="1" applyAlignment="1"/>
    <xf numFmtId="0" fontId="5" fillId="0" borderId="1" xfId="3" applyFont="1" applyBorder="1" applyAlignment="1"/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left"/>
    </xf>
    <xf numFmtId="0" fontId="4" fillId="0" borderId="1" xfId="3" applyFont="1" applyBorder="1" applyAlignment="1">
      <alignment vertical="top"/>
    </xf>
    <xf numFmtId="0" fontId="4" fillId="0" borderId="1" xfId="3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1" fillId="0" borderId="1" xfId="3" applyFont="1" applyBorder="1" applyAlignment="1">
      <alignment vertical="top" wrapText="1"/>
    </xf>
    <xf numFmtId="0" fontId="7" fillId="0" borderId="0" xfId="2" applyFont="1" applyAlignment="1"/>
    <xf numFmtId="0" fontId="4" fillId="2" borderId="1" xfId="2" applyFont="1" applyFill="1" applyBorder="1" applyAlignment="1">
      <alignment vertical="top"/>
    </xf>
    <xf numFmtId="0" fontId="4" fillId="2" borderId="1" xfId="2" applyFont="1" applyFill="1" applyBorder="1" applyAlignment="1">
      <alignment horizontal="left"/>
    </xf>
    <xf numFmtId="0" fontId="4" fillId="2" borderId="1" xfId="3" applyFont="1" applyFill="1" applyBorder="1" applyAlignment="1">
      <alignment vertical="top"/>
    </xf>
    <xf numFmtId="0" fontId="1" fillId="2" borderId="1" xfId="3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1" fillId="0" borderId="1" xfId="3" applyFont="1" applyFill="1" applyBorder="1" applyAlignment="1">
      <alignment vertical="top" wrapText="1"/>
    </xf>
    <xf numFmtId="0" fontId="5" fillId="0" borderId="1" xfId="3" applyFont="1" applyBorder="1" applyAlignment="1">
      <alignment vertical="top"/>
    </xf>
    <xf numFmtId="0" fontId="5" fillId="0" borderId="1" xfId="4" applyFont="1" applyBorder="1" applyAlignment="1">
      <alignment horizontal="left"/>
    </xf>
    <xf numFmtId="0" fontId="8" fillId="0" borderId="0" xfId="2" applyFont="1" applyAlignment="1"/>
    <xf numFmtId="1" fontId="4" fillId="0" borderId="0" xfId="3" applyNumberFormat="1" applyFont="1" applyAlignment="1"/>
    <xf numFmtId="0" fontId="9" fillId="2" borderId="0" xfId="2" applyFont="1" applyFill="1" applyAlignment="1"/>
    <xf numFmtId="0" fontId="5" fillId="0" borderId="0" xfId="3" applyFont="1" applyAlignment="1"/>
    <xf numFmtId="1" fontId="5" fillId="2" borderId="0" xfId="2" applyNumberFormat="1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5" fillId="2" borderId="0" xfId="2" applyFont="1" applyFill="1" applyAlignment="1">
      <alignment vertical="center"/>
    </xf>
    <xf numFmtId="165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0" fillId="2" borderId="0" xfId="0" applyFont="1" applyFill="1"/>
    <xf numFmtId="0" fontId="5" fillId="2" borderId="3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vertical="center"/>
    </xf>
    <xf numFmtId="1" fontId="5" fillId="2" borderId="1" xfId="2" applyNumberFormat="1" applyFont="1" applyFill="1" applyBorder="1" applyAlignment="1">
      <alignment vertical="center" wrapText="1"/>
    </xf>
    <xf numFmtId="0" fontId="5" fillId="2" borderId="3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2" fontId="5" fillId="2" borderId="1" xfId="2" applyNumberFormat="1" applyFont="1" applyFill="1" applyBorder="1" applyAlignment="1">
      <alignment vertical="center"/>
    </xf>
    <xf numFmtId="2" fontId="5" fillId="2" borderId="1" xfId="2" applyNumberFormat="1" applyFont="1" applyFill="1" applyBorder="1" applyAlignment="1">
      <alignment vertical="center" wrapText="1"/>
    </xf>
    <xf numFmtId="165" fontId="5" fillId="2" borderId="1" xfId="2" applyNumberFormat="1" applyFont="1" applyFill="1" applyBorder="1" applyAlignment="1">
      <alignment vertical="center"/>
    </xf>
    <xf numFmtId="165" fontId="5" fillId="2" borderId="1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6" fontId="4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166" fontId="5" fillId="2" borderId="0" xfId="2" applyNumberFormat="1" applyFont="1" applyFill="1" applyAlignment="1">
      <alignment horizontal="center" vertical="center"/>
    </xf>
    <xf numFmtId="165" fontId="5" fillId="2" borderId="0" xfId="2" applyNumberFormat="1" applyFont="1" applyFill="1" applyAlignment="1">
      <alignment vertical="center"/>
    </xf>
    <xf numFmtId="1" fontId="5" fillId="2" borderId="0" xfId="0" applyNumberFormat="1" applyFont="1" applyFill="1" applyAlignment="1">
      <alignment horizontal="left" vertical="center"/>
    </xf>
    <xf numFmtId="0" fontId="12" fillId="2" borderId="0" xfId="0" applyFont="1" applyFill="1"/>
    <xf numFmtId="0" fontId="5" fillId="2" borderId="0" xfId="0" applyFont="1" applyFill="1" applyAlignment="1">
      <alignment horizontal="left" vertical="center"/>
    </xf>
    <xf numFmtId="166" fontId="13" fillId="2" borderId="0" xfId="2" applyNumberFormat="1" applyFont="1" applyFill="1" applyAlignment="1">
      <alignment horizontal="center" vertical="center"/>
    </xf>
    <xf numFmtId="165" fontId="13" fillId="2" borderId="0" xfId="2" applyNumberFormat="1" applyFont="1" applyFill="1" applyAlignment="1">
      <alignment vertical="center"/>
    </xf>
    <xf numFmtId="165" fontId="13" fillId="2" borderId="0" xfId="2" applyNumberFormat="1" applyFont="1" applyFill="1" applyAlignment="1">
      <alignment horizontal="center" vertical="center"/>
    </xf>
    <xf numFmtId="1" fontId="5" fillId="2" borderId="0" xfId="2" applyNumberFormat="1" applyFont="1" applyFill="1" applyAlignment="1">
      <alignment horizontal="left" vertical="center"/>
    </xf>
    <xf numFmtId="166" fontId="13" fillId="2" borderId="0" xfId="2" applyNumberFormat="1" applyFont="1" applyFill="1" applyAlignment="1">
      <alignment horizontal="center" vertical="center" wrapText="1"/>
    </xf>
    <xf numFmtId="165" fontId="13" fillId="2" borderId="0" xfId="2" applyNumberFormat="1" applyFont="1" applyFill="1" applyAlignment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2" fontId="4" fillId="2" borderId="5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vertical="center"/>
    </xf>
    <xf numFmtId="0" fontId="5" fillId="2" borderId="0" xfId="0" applyFont="1" applyFill="1"/>
    <xf numFmtId="166" fontId="5" fillId="2" borderId="0" xfId="0" applyNumberFormat="1" applyFont="1" applyFill="1"/>
    <xf numFmtId="165" fontId="5" fillId="2" borderId="0" xfId="0" applyNumberFormat="1" applyFont="1" applyFill="1" applyBorder="1" applyAlignment="1">
      <alignment horizontal="center"/>
    </xf>
    <xf numFmtId="166" fontId="5" fillId="2" borderId="0" xfId="0" applyNumberFormat="1" applyFont="1" applyFill="1" applyBorder="1"/>
    <xf numFmtId="165" fontId="4" fillId="2" borderId="0" xfId="0" applyNumberFormat="1" applyFont="1" applyFill="1" applyBorder="1" applyAlignment="1">
      <alignment horizontal="center"/>
    </xf>
    <xf numFmtId="166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9" fontId="5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6" fontId="4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6" fontId="5" fillId="2" borderId="5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16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1" fontId="14" fillId="2" borderId="0" xfId="2" applyNumberFormat="1" applyFont="1" applyFill="1" applyAlignment="1">
      <alignment horizontal="left" vertical="center"/>
    </xf>
    <xf numFmtId="9" fontId="5" fillId="0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1" fontId="2" fillId="2" borderId="0" xfId="2" applyNumberFormat="1" applyFont="1" applyFill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6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 vertical="center" wrapText="1"/>
    </xf>
    <xf numFmtId="169" fontId="13" fillId="2" borderId="0" xfId="2" applyNumberFormat="1" applyFont="1" applyFill="1" applyAlignment="1">
      <alignment horizontal="center" vertical="center" wrapText="1"/>
    </xf>
    <xf numFmtId="168" fontId="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top"/>
    </xf>
    <xf numFmtId="166" fontId="15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wrapText="1"/>
    </xf>
    <xf numFmtId="0" fontId="15" fillId="2" borderId="1" xfId="2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166" fontId="14" fillId="2" borderId="5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left" vertical="center" wrapText="1"/>
    </xf>
    <xf numFmtId="2" fontId="15" fillId="2" borderId="1" xfId="2" applyNumberFormat="1" applyFont="1" applyFill="1" applyBorder="1" applyAlignment="1">
      <alignment horizontal="left" vertical="center"/>
    </xf>
    <xf numFmtId="168" fontId="15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left" vertical="center" wrapText="1"/>
    </xf>
    <xf numFmtId="1" fontId="14" fillId="2" borderId="0" xfId="0" applyNumberFormat="1" applyFont="1" applyFill="1" applyBorder="1" applyAlignment="1">
      <alignment horizontal="left" vertical="center"/>
    </xf>
    <xf numFmtId="0" fontId="14" fillId="2" borderId="0" xfId="3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left" vertical="center"/>
    </xf>
    <xf numFmtId="9" fontId="14" fillId="2" borderId="1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left" vertical="center"/>
    </xf>
    <xf numFmtId="166" fontId="15" fillId="2" borderId="1" xfId="2" applyNumberFormat="1" applyFont="1" applyFill="1" applyBorder="1" applyAlignment="1">
      <alignment horizontal="left" vertical="center"/>
    </xf>
    <xf numFmtId="166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1" xfId="2" applyNumberFormat="1" applyFont="1" applyFill="1" applyBorder="1" applyAlignment="1">
      <alignment horizontal="center" vertical="center" wrapText="1"/>
    </xf>
    <xf numFmtId="2" fontId="23" fillId="2" borderId="1" xfId="2" applyNumberFormat="1" applyFont="1" applyFill="1" applyBorder="1" applyAlignment="1">
      <alignment horizontal="center" vertical="center"/>
    </xf>
    <xf numFmtId="166" fontId="23" fillId="2" borderId="1" xfId="0" applyNumberFormat="1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/>
    </xf>
    <xf numFmtId="1" fontId="23" fillId="2" borderId="1" xfId="2" applyNumberFormat="1" applyFont="1" applyFill="1" applyBorder="1" applyAlignment="1">
      <alignment horizontal="center" vertical="center"/>
    </xf>
    <xf numFmtId="1" fontId="23" fillId="2" borderId="11" xfId="0" applyNumberFormat="1" applyFont="1" applyFill="1" applyBorder="1" applyAlignment="1">
      <alignment horizontal="center"/>
    </xf>
    <xf numFmtId="9" fontId="23" fillId="2" borderId="1" xfId="0" applyNumberFormat="1" applyFont="1" applyFill="1" applyBorder="1" applyAlignment="1">
      <alignment horizontal="center" vertical="center"/>
    </xf>
    <xf numFmtId="166" fontId="23" fillId="2" borderId="1" xfId="0" applyNumberFormat="1" applyFont="1" applyFill="1" applyBorder="1" applyAlignment="1">
      <alignment horizontal="center" vertical="center" wrapText="1"/>
    </xf>
    <xf numFmtId="166" fontId="23" fillId="2" borderId="1" xfId="2" applyNumberFormat="1" applyFont="1" applyFill="1" applyBorder="1" applyAlignment="1">
      <alignment horizontal="center" vertical="center"/>
    </xf>
    <xf numFmtId="1" fontId="23" fillId="2" borderId="0" xfId="0" applyNumberFormat="1" applyFont="1" applyFill="1" applyAlignment="1">
      <alignment horizontal="center" vertical="center"/>
    </xf>
    <xf numFmtId="0" fontId="23" fillId="2" borderId="0" xfId="0" applyFont="1" applyFill="1"/>
    <xf numFmtId="1" fontId="25" fillId="2" borderId="0" xfId="2" applyNumberFormat="1" applyFont="1" applyFill="1" applyAlignment="1">
      <alignment vertical="center"/>
    </xf>
    <xf numFmtId="0" fontId="23" fillId="2" borderId="0" xfId="0" applyFont="1" applyFill="1" applyBorder="1" applyAlignment="1">
      <alignment horizontal="left"/>
    </xf>
    <xf numFmtId="9" fontId="25" fillId="2" borderId="5" xfId="0" applyNumberFormat="1" applyFont="1" applyFill="1" applyBorder="1" applyAlignment="1">
      <alignment horizontal="center" vertical="center" wrapText="1"/>
    </xf>
    <xf numFmtId="9" fontId="25" fillId="2" borderId="5" xfId="0" applyNumberFormat="1" applyFont="1" applyFill="1" applyBorder="1" applyAlignment="1">
      <alignment vertical="center" wrapText="1"/>
    </xf>
    <xf numFmtId="1" fontId="25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166" fontId="25" fillId="2" borderId="0" xfId="0" applyNumberFormat="1" applyFont="1" applyFill="1" applyBorder="1" applyAlignment="1">
      <alignment horizontal="center" vertical="center"/>
    </xf>
    <xf numFmtId="2" fontId="23" fillId="2" borderId="1" xfId="2" applyNumberFormat="1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center" vertical="center"/>
    </xf>
    <xf numFmtId="171" fontId="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0" xfId="0" applyFont="1" applyFill="1"/>
    <xf numFmtId="0" fontId="28" fillId="2" borderId="0" xfId="0" applyFont="1" applyFill="1"/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2" borderId="13" xfId="0" applyFont="1" applyFill="1" applyBorder="1" applyAlignment="1">
      <alignment horizontal="center" vertical="center" textRotation="90" wrapText="1"/>
    </xf>
    <xf numFmtId="0" fontId="27" fillId="2" borderId="12" xfId="0" applyFont="1" applyFill="1" applyBorder="1" applyAlignment="1">
      <alignment horizontal="center" vertical="center" textRotation="90" wrapText="1"/>
    </xf>
    <xf numFmtId="0" fontId="28" fillId="2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textRotation="90" wrapText="1"/>
    </xf>
    <xf numFmtId="0" fontId="28" fillId="2" borderId="17" xfId="0" applyFont="1" applyFill="1" applyBorder="1"/>
    <xf numFmtId="0" fontId="0" fillId="2" borderId="0" xfId="0" applyFill="1"/>
    <xf numFmtId="0" fontId="32" fillId="0" borderId="17" xfId="0" applyFont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49" fontId="27" fillId="3" borderId="17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wrapText="1"/>
    </xf>
    <xf numFmtId="0" fontId="28" fillId="3" borderId="17" xfId="0" applyFont="1" applyFill="1" applyBorder="1" applyAlignment="1">
      <alignment horizontal="center" vertical="center" wrapText="1"/>
    </xf>
    <xf numFmtId="165" fontId="27" fillId="3" borderId="17" xfId="0" applyNumberFormat="1" applyFont="1" applyFill="1" applyBorder="1" applyAlignment="1">
      <alignment horizontal="center" vertical="center" wrapText="1"/>
    </xf>
    <xf numFmtId="0" fontId="33" fillId="2" borderId="0" xfId="0" applyFont="1" applyFill="1"/>
    <xf numFmtId="0" fontId="34" fillId="0" borderId="0" xfId="0" applyFont="1"/>
    <xf numFmtId="0" fontId="4" fillId="2" borderId="1" xfId="2" applyFont="1" applyFill="1" applyBorder="1" applyAlignment="1">
      <alignment horizontal="left" wrapText="1"/>
    </xf>
    <xf numFmtId="0" fontId="4" fillId="2" borderId="1" xfId="2" applyFont="1" applyFill="1" applyBorder="1" applyAlignment="1">
      <alignment wrapText="1"/>
    </xf>
    <xf numFmtId="0" fontId="4" fillId="2" borderId="9" xfId="2" applyFont="1" applyFill="1" applyBorder="1" applyAlignment="1">
      <alignment horizontal="left" wrapText="1"/>
    </xf>
    <xf numFmtId="0" fontId="4" fillId="2" borderId="0" xfId="2" applyFont="1" applyFill="1" applyBorder="1" applyAlignment="1">
      <alignment horizontal="left" wrapText="1"/>
    </xf>
    <xf numFmtId="0" fontId="4" fillId="2" borderId="1" xfId="0" applyFont="1" applyFill="1" applyBorder="1" applyAlignment="1"/>
    <xf numFmtId="164" fontId="4" fillId="2" borderId="9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3" fillId="2" borderId="1" xfId="2" applyFont="1" applyFill="1" applyBorder="1" applyAlignment="1">
      <alignment wrapText="1"/>
    </xf>
    <xf numFmtId="166" fontId="14" fillId="2" borderId="1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Fill="1" applyBorder="1" applyAlignment="1">
      <alignment horizontal="left" vertical="center" wrapText="1"/>
    </xf>
    <xf numFmtId="166" fontId="5" fillId="0" borderId="5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166" fontId="5" fillId="0" borderId="4" xfId="0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166" fontId="5" fillId="2" borderId="2" xfId="0" applyNumberFormat="1" applyFont="1" applyFill="1" applyBorder="1" applyAlignment="1">
      <alignment horizontal="left" vertical="center" wrapText="1"/>
    </xf>
    <xf numFmtId="166" fontId="5" fillId="2" borderId="5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left" vertical="center" wrapText="1"/>
    </xf>
    <xf numFmtId="166" fontId="14" fillId="2" borderId="5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166" fontId="14" fillId="2" borderId="1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8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9" fontId="5" fillId="2" borderId="3" xfId="0" applyNumberFormat="1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9" fontId="5" fillId="2" borderId="8" xfId="0" applyNumberFormat="1" applyFont="1" applyFill="1" applyBorder="1" applyAlignment="1">
      <alignment horizontal="center" vertical="center"/>
    </xf>
    <xf numFmtId="9" fontId="25" fillId="2" borderId="3" xfId="0" applyNumberFormat="1" applyFont="1" applyFill="1" applyBorder="1" applyAlignment="1">
      <alignment horizontal="center" vertical="center" wrapText="1"/>
    </xf>
    <xf numFmtId="9" fontId="25" fillId="2" borderId="8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/>
    <xf numFmtId="0" fontId="27" fillId="2" borderId="12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textRotation="90" wrapText="1"/>
    </xf>
    <xf numFmtId="0" fontId="27" fillId="2" borderId="12" xfId="0" applyFont="1" applyFill="1" applyBorder="1" applyAlignment="1">
      <alignment horizontal="center" vertical="center" textRotation="90" wrapText="1"/>
    </xf>
    <xf numFmtId="0" fontId="26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textRotation="90" wrapText="1"/>
    </xf>
    <xf numFmtId="0" fontId="27" fillId="2" borderId="17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2" borderId="1" xfId="2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left" vertical="top" wrapText="1"/>
    </xf>
    <xf numFmtId="165" fontId="15" fillId="2" borderId="1" xfId="2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wrapText="1"/>
    </xf>
    <xf numFmtId="166" fontId="14" fillId="2" borderId="3" xfId="0" applyNumberFormat="1" applyFont="1" applyFill="1" applyBorder="1" applyAlignment="1">
      <alignment horizontal="center" vertical="center" wrapText="1"/>
    </xf>
    <xf numFmtId="166" fontId="1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2" fontId="24" fillId="2" borderId="1" xfId="0" applyNumberFormat="1" applyFont="1" applyFill="1" applyBorder="1" applyAlignment="1">
      <alignment horizontal="left" vertical="center"/>
    </xf>
  </cellXfs>
  <cellStyles count="5">
    <cellStyle name="Обычный" xfId="0" builtinId="0"/>
    <cellStyle name="Обычный 2" xfId="2" xr:uid="{00000000-0005-0000-0000-000001000000}"/>
    <cellStyle name="Обычный 3 4 4" xfId="3" xr:uid="{00000000-0005-0000-0000-000002000000}"/>
    <cellStyle name="Обычный 3 8" xfId="4" xr:uid="{00000000-0005-0000-0000-000003000000}"/>
    <cellStyle name="Финансовый" xfId="1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48"/>
  <sheetViews>
    <sheetView tabSelected="1" view="pageBreakPreview" topLeftCell="A31" zoomScale="90" zoomScaleNormal="80" workbookViewId="0">
      <selection activeCell="J10" sqref="J10:O10"/>
    </sheetView>
  </sheetViews>
  <sheetFormatPr defaultColWidth="6.140625" defaultRowHeight="12.75"/>
  <cols>
    <col min="1" max="1" width="4.5703125" style="146" customWidth="1"/>
    <col min="2" max="2" width="21.5703125" style="146" customWidth="1"/>
    <col min="3" max="3" width="7.28515625" style="146" customWidth="1"/>
    <col min="4" max="4" width="0.140625" style="146" hidden="1" customWidth="1"/>
    <col min="5" max="5" width="7" style="146" customWidth="1"/>
    <col min="6" max="6" width="7.140625" style="147" customWidth="1"/>
    <col min="7" max="7" width="11.42578125" style="147" customWidth="1"/>
    <col min="8" max="8" width="10.5703125" style="147" customWidth="1"/>
    <col min="9" max="9" width="11.28515625" style="147" customWidth="1"/>
    <col min="10" max="10" width="10.7109375" style="147" customWidth="1"/>
    <col min="11" max="11" width="9" style="147" customWidth="1"/>
    <col min="12" max="12" width="7.7109375" style="147" customWidth="1"/>
    <col min="13" max="13" width="5" style="147" customWidth="1"/>
    <col min="14" max="14" width="8.140625" style="147" customWidth="1"/>
    <col min="15" max="15" width="13" style="136" customWidth="1"/>
    <col min="16" max="16" width="10" style="147" customWidth="1"/>
    <col min="17" max="17" width="9.140625" style="147" customWidth="1"/>
    <col min="18" max="18" width="10.140625" style="147" customWidth="1"/>
    <col min="19" max="19" width="8.42578125" style="147" customWidth="1"/>
    <col min="20" max="20" width="9.42578125" style="147" customWidth="1"/>
    <col min="21" max="21" width="12" style="147" customWidth="1"/>
    <col min="22" max="22" width="8.5703125" style="147" customWidth="1"/>
    <col min="23" max="23" width="6.140625" style="146"/>
    <col min="24" max="24" width="7.28515625" style="146" customWidth="1"/>
    <col min="25" max="254" width="6.140625" style="146"/>
    <col min="255" max="255" width="6.140625" style="146" customWidth="1"/>
    <col min="256" max="256" width="18.5703125" style="146" customWidth="1"/>
    <col min="257" max="257" width="6.140625" style="146" customWidth="1"/>
    <col min="258" max="258" width="7.5703125" style="146" customWidth="1"/>
    <col min="259" max="259" width="6.140625" style="146" customWidth="1"/>
    <col min="260" max="260" width="7.140625" style="146" customWidth="1"/>
    <col min="261" max="261" width="6.140625" style="146" customWidth="1"/>
    <col min="262" max="262" width="11.42578125" style="146" customWidth="1"/>
    <col min="263" max="263" width="6.140625" style="146" hidden="1" customWidth="1"/>
    <col min="264" max="264" width="10.5703125" style="146" customWidth="1"/>
    <col min="265" max="265" width="10.28515625" style="146" customWidth="1"/>
    <col min="266" max="266" width="6.140625" style="146" hidden="1" customWidth="1"/>
    <col min="267" max="267" width="9" style="146" customWidth="1"/>
    <col min="268" max="268" width="6.140625" style="146" customWidth="1"/>
    <col min="269" max="269" width="7.85546875" style="146" customWidth="1"/>
    <col min="270" max="270" width="8.140625" style="146" customWidth="1"/>
    <col min="271" max="271" width="9.5703125" style="146" customWidth="1"/>
    <col min="272" max="272" width="7.28515625" style="146" customWidth="1"/>
    <col min="273" max="273" width="9.140625" style="146" customWidth="1"/>
    <col min="274" max="274" width="10.140625" style="146" customWidth="1"/>
    <col min="275" max="275" width="9.28515625" style="146" customWidth="1"/>
    <col min="276" max="276" width="8.85546875" style="146" customWidth="1"/>
    <col min="277" max="277" width="12.140625" style="146" customWidth="1"/>
    <col min="278" max="278" width="10.140625" style="146" customWidth="1"/>
    <col min="279" max="279" width="6.140625" style="146"/>
    <col min="280" max="280" width="7.28515625" style="146" customWidth="1"/>
    <col min="281" max="510" width="6.140625" style="146"/>
    <col min="511" max="511" width="6.140625" style="146" customWidth="1"/>
    <col min="512" max="512" width="18.5703125" style="146" customWidth="1"/>
    <col min="513" max="513" width="6.140625" style="146" customWidth="1"/>
    <col min="514" max="514" width="7.5703125" style="146" customWidth="1"/>
    <col min="515" max="515" width="6.140625" style="146" customWidth="1"/>
    <col min="516" max="516" width="7.140625" style="146" customWidth="1"/>
    <col min="517" max="517" width="6.140625" style="146" customWidth="1"/>
    <col min="518" max="518" width="11.42578125" style="146" customWidth="1"/>
    <col min="519" max="519" width="6.140625" style="146" hidden="1" customWidth="1"/>
    <col min="520" max="520" width="10.5703125" style="146" customWidth="1"/>
    <col min="521" max="521" width="10.28515625" style="146" customWidth="1"/>
    <col min="522" max="522" width="6.140625" style="146" hidden="1" customWidth="1"/>
    <col min="523" max="523" width="9" style="146" customWidth="1"/>
    <col min="524" max="524" width="6.140625" style="146" customWidth="1"/>
    <col min="525" max="525" width="7.85546875" style="146" customWidth="1"/>
    <col min="526" max="526" width="8.140625" style="146" customWidth="1"/>
    <col min="527" max="527" width="9.5703125" style="146" customWidth="1"/>
    <col min="528" max="528" width="7.28515625" style="146" customWidth="1"/>
    <col min="529" max="529" width="9.140625" style="146" customWidth="1"/>
    <col min="530" max="530" width="10.140625" style="146" customWidth="1"/>
    <col min="531" max="531" width="9.28515625" style="146" customWidth="1"/>
    <col min="532" max="532" width="8.85546875" style="146" customWidth="1"/>
    <col min="533" max="533" width="12.140625" style="146" customWidth="1"/>
    <col min="534" max="534" width="10.140625" style="146" customWidth="1"/>
    <col min="535" max="535" width="6.140625" style="146"/>
    <col min="536" max="536" width="7.28515625" style="146" customWidth="1"/>
    <col min="537" max="766" width="6.140625" style="146"/>
    <col min="767" max="767" width="6.140625" style="146" customWidth="1"/>
    <col min="768" max="768" width="18.5703125" style="146" customWidth="1"/>
    <col min="769" max="769" width="6.140625" style="146" customWidth="1"/>
    <col min="770" max="770" width="7.5703125" style="146" customWidth="1"/>
    <col min="771" max="771" width="6.140625" style="146" customWidth="1"/>
    <col min="772" max="772" width="7.140625" style="146" customWidth="1"/>
    <col min="773" max="773" width="6.140625" style="146" customWidth="1"/>
    <col min="774" max="774" width="11.42578125" style="146" customWidth="1"/>
    <col min="775" max="775" width="6.140625" style="146" hidden="1" customWidth="1"/>
    <col min="776" max="776" width="10.5703125" style="146" customWidth="1"/>
    <col min="777" max="777" width="10.28515625" style="146" customWidth="1"/>
    <col min="778" max="778" width="6.140625" style="146" hidden="1" customWidth="1"/>
    <col min="779" max="779" width="9" style="146" customWidth="1"/>
    <col min="780" max="780" width="6.140625" style="146" customWidth="1"/>
    <col min="781" max="781" width="7.85546875" style="146" customWidth="1"/>
    <col min="782" max="782" width="8.140625" style="146" customWidth="1"/>
    <col min="783" max="783" width="9.5703125" style="146" customWidth="1"/>
    <col min="784" max="784" width="7.28515625" style="146" customWidth="1"/>
    <col min="785" max="785" width="9.140625" style="146" customWidth="1"/>
    <col min="786" max="786" width="10.140625" style="146" customWidth="1"/>
    <col min="787" max="787" width="9.28515625" style="146" customWidth="1"/>
    <col min="788" max="788" width="8.85546875" style="146" customWidth="1"/>
    <col min="789" max="789" width="12.140625" style="146" customWidth="1"/>
    <col min="790" max="790" width="10.140625" style="146" customWidth="1"/>
    <col min="791" max="791" width="6.140625" style="146"/>
    <col min="792" max="792" width="7.28515625" style="146" customWidth="1"/>
    <col min="793" max="1022" width="6.140625" style="146"/>
    <col min="1023" max="1023" width="6.140625" style="146" customWidth="1"/>
    <col min="1024" max="1024" width="18.5703125" style="146" customWidth="1"/>
    <col min="1025" max="1025" width="6.140625" style="146" customWidth="1"/>
    <col min="1026" max="1026" width="7.5703125" style="146" customWidth="1"/>
    <col min="1027" max="1027" width="6.140625" style="146" customWidth="1"/>
    <col min="1028" max="1028" width="7.140625" style="146" customWidth="1"/>
    <col min="1029" max="1029" width="6.140625" style="146" customWidth="1"/>
    <col min="1030" max="1030" width="11.42578125" style="146" customWidth="1"/>
    <col min="1031" max="1031" width="6.140625" style="146" hidden="1" customWidth="1"/>
    <col min="1032" max="1032" width="10.5703125" style="146" customWidth="1"/>
    <col min="1033" max="1033" width="10.28515625" style="146" customWidth="1"/>
    <col min="1034" max="1034" width="6.140625" style="146" hidden="1" customWidth="1"/>
    <col min="1035" max="1035" width="9" style="146" customWidth="1"/>
    <col min="1036" max="1036" width="6.140625" style="146" customWidth="1"/>
    <col min="1037" max="1037" width="7.85546875" style="146" customWidth="1"/>
    <col min="1038" max="1038" width="8.140625" style="146" customWidth="1"/>
    <col min="1039" max="1039" width="9.5703125" style="146" customWidth="1"/>
    <col min="1040" max="1040" width="7.28515625" style="146" customWidth="1"/>
    <col min="1041" max="1041" width="9.140625" style="146" customWidth="1"/>
    <col min="1042" max="1042" width="10.140625" style="146" customWidth="1"/>
    <col min="1043" max="1043" width="9.28515625" style="146" customWidth="1"/>
    <col min="1044" max="1044" width="8.85546875" style="146" customWidth="1"/>
    <col min="1045" max="1045" width="12.140625" style="146" customWidth="1"/>
    <col min="1046" max="1046" width="10.140625" style="146" customWidth="1"/>
    <col min="1047" max="1047" width="6.140625" style="146"/>
    <col min="1048" max="1048" width="7.28515625" style="146" customWidth="1"/>
    <col min="1049" max="1278" width="6.140625" style="146"/>
    <col min="1279" max="1279" width="6.140625" style="146" customWidth="1"/>
    <col min="1280" max="1280" width="18.5703125" style="146" customWidth="1"/>
    <col min="1281" max="1281" width="6.140625" style="146" customWidth="1"/>
    <col min="1282" max="1282" width="7.5703125" style="146" customWidth="1"/>
    <col min="1283" max="1283" width="6.140625" style="146" customWidth="1"/>
    <col min="1284" max="1284" width="7.140625" style="146" customWidth="1"/>
    <col min="1285" max="1285" width="6.140625" style="146" customWidth="1"/>
    <col min="1286" max="1286" width="11.42578125" style="146" customWidth="1"/>
    <col min="1287" max="1287" width="6.140625" style="146" hidden="1" customWidth="1"/>
    <col min="1288" max="1288" width="10.5703125" style="146" customWidth="1"/>
    <col min="1289" max="1289" width="10.28515625" style="146" customWidth="1"/>
    <col min="1290" max="1290" width="6.140625" style="146" hidden="1" customWidth="1"/>
    <col min="1291" max="1291" width="9" style="146" customWidth="1"/>
    <col min="1292" max="1292" width="6.140625" style="146" customWidth="1"/>
    <col min="1293" max="1293" width="7.85546875" style="146" customWidth="1"/>
    <col min="1294" max="1294" width="8.140625" style="146" customWidth="1"/>
    <col min="1295" max="1295" width="9.5703125" style="146" customWidth="1"/>
    <col min="1296" max="1296" width="7.28515625" style="146" customWidth="1"/>
    <col min="1297" max="1297" width="9.140625" style="146" customWidth="1"/>
    <col min="1298" max="1298" width="10.140625" style="146" customWidth="1"/>
    <col min="1299" max="1299" width="9.28515625" style="146" customWidth="1"/>
    <col min="1300" max="1300" width="8.85546875" style="146" customWidth="1"/>
    <col min="1301" max="1301" width="12.140625" style="146" customWidth="1"/>
    <col min="1302" max="1302" width="10.140625" style="146" customWidth="1"/>
    <col min="1303" max="1303" width="6.140625" style="146"/>
    <col min="1304" max="1304" width="7.28515625" style="146" customWidth="1"/>
    <col min="1305" max="1534" width="6.140625" style="146"/>
    <col min="1535" max="1535" width="6.140625" style="146" customWidth="1"/>
    <col min="1536" max="1536" width="18.5703125" style="146" customWidth="1"/>
    <col min="1537" max="1537" width="6.140625" style="146" customWidth="1"/>
    <col min="1538" max="1538" width="7.5703125" style="146" customWidth="1"/>
    <col min="1539" max="1539" width="6.140625" style="146" customWidth="1"/>
    <col min="1540" max="1540" width="7.140625" style="146" customWidth="1"/>
    <col min="1541" max="1541" width="6.140625" style="146" customWidth="1"/>
    <col min="1542" max="1542" width="11.42578125" style="146" customWidth="1"/>
    <col min="1543" max="1543" width="6.140625" style="146" hidden="1" customWidth="1"/>
    <col min="1544" max="1544" width="10.5703125" style="146" customWidth="1"/>
    <col min="1545" max="1545" width="10.28515625" style="146" customWidth="1"/>
    <col min="1546" max="1546" width="6.140625" style="146" hidden="1" customWidth="1"/>
    <col min="1547" max="1547" width="9" style="146" customWidth="1"/>
    <col min="1548" max="1548" width="6.140625" style="146" customWidth="1"/>
    <col min="1549" max="1549" width="7.85546875" style="146" customWidth="1"/>
    <col min="1550" max="1550" width="8.140625" style="146" customWidth="1"/>
    <col min="1551" max="1551" width="9.5703125" style="146" customWidth="1"/>
    <col min="1552" max="1552" width="7.28515625" style="146" customWidth="1"/>
    <col min="1553" max="1553" width="9.140625" style="146" customWidth="1"/>
    <col min="1554" max="1554" width="10.140625" style="146" customWidth="1"/>
    <col min="1555" max="1555" width="9.28515625" style="146" customWidth="1"/>
    <col min="1556" max="1556" width="8.85546875" style="146" customWidth="1"/>
    <col min="1557" max="1557" width="12.140625" style="146" customWidth="1"/>
    <col min="1558" max="1558" width="10.140625" style="146" customWidth="1"/>
    <col min="1559" max="1559" width="6.140625" style="146"/>
    <col min="1560" max="1560" width="7.28515625" style="146" customWidth="1"/>
    <col min="1561" max="1790" width="6.140625" style="146"/>
    <col min="1791" max="1791" width="6.140625" style="146" customWidth="1"/>
    <col min="1792" max="1792" width="18.5703125" style="146" customWidth="1"/>
    <col min="1793" max="1793" width="6.140625" style="146" customWidth="1"/>
    <col min="1794" max="1794" width="7.5703125" style="146" customWidth="1"/>
    <col min="1795" max="1795" width="6.140625" style="146" customWidth="1"/>
    <col min="1796" max="1796" width="7.140625" style="146" customWidth="1"/>
    <col min="1797" max="1797" width="6.140625" style="146" customWidth="1"/>
    <col min="1798" max="1798" width="11.42578125" style="146" customWidth="1"/>
    <col min="1799" max="1799" width="6.140625" style="146" hidden="1" customWidth="1"/>
    <col min="1800" max="1800" width="10.5703125" style="146" customWidth="1"/>
    <col min="1801" max="1801" width="10.28515625" style="146" customWidth="1"/>
    <col min="1802" max="1802" width="6.140625" style="146" hidden="1" customWidth="1"/>
    <col min="1803" max="1803" width="9" style="146" customWidth="1"/>
    <col min="1804" max="1804" width="6.140625" style="146" customWidth="1"/>
    <col min="1805" max="1805" width="7.85546875" style="146" customWidth="1"/>
    <col min="1806" max="1806" width="8.140625" style="146" customWidth="1"/>
    <col min="1807" max="1807" width="9.5703125" style="146" customWidth="1"/>
    <col min="1808" max="1808" width="7.28515625" style="146" customWidth="1"/>
    <col min="1809" max="1809" width="9.140625" style="146" customWidth="1"/>
    <col min="1810" max="1810" width="10.140625" style="146" customWidth="1"/>
    <col min="1811" max="1811" width="9.28515625" style="146" customWidth="1"/>
    <col min="1812" max="1812" width="8.85546875" style="146" customWidth="1"/>
    <col min="1813" max="1813" width="12.140625" style="146" customWidth="1"/>
    <col min="1814" max="1814" width="10.140625" style="146" customWidth="1"/>
    <col min="1815" max="1815" width="6.140625" style="146"/>
    <col min="1816" max="1816" width="7.28515625" style="146" customWidth="1"/>
    <col min="1817" max="2046" width="6.140625" style="146"/>
    <col min="2047" max="2047" width="6.140625" style="146" customWidth="1"/>
    <col min="2048" max="2048" width="18.5703125" style="146" customWidth="1"/>
    <col min="2049" max="2049" width="6.140625" style="146" customWidth="1"/>
    <col min="2050" max="2050" width="7.5703125" style="146" customWidth="1"/>
    <col min="2051" max="2051" width="6.140625" style="146" customWidth="1"/>
    <col min="2052" max="2052" width="7.140625" style="146" customWidth="1"/>
    <col min="2053" max="2053" width="6.140625" style="146" customWidth="1"/>
    <col min="2054" max="2054" width="11.42578125" style="146" customWidth="1"/>
    <col min="2055" max="2055" width="6.140625" style="146" hidden="1" customWidth="1"/>
    <col min="2056" max="2056" width="10.5703125" style="146" customWidth="1"/>
    <col min="2057" max="2057" width="10.28515625" style="146" customWidth="1"/>
    <col min="2058" max="2058" width="6.140625" style="146" hidden="1" customWidth="1"/>
    <col min="2059" max="2059" width="9" style="146" customWidth="1"/>
    <col min="2060" max="2060" width="6.140625" style="146" customWidth="1"/>
    <col min="2061" max="2061" width="7.85546875" style="146" customWidth="1"/>
    <col min="2062" max="2062" width="8.140625" style="146" customWidth="1"/>
    <col min="2063" max="2063" width="9.5703125" style="146" customWidth="1"/>
    <col min="2064" max="2064" width="7.28515625" style="146" customWidth="1"/>
    <col min="2065" max="2065" width="9.140625" style="146" customWidth="1"/>
    <col min="2066" max="2066" width="10.140625" style="146" customWidth="1"/>
    <col min="2067" max="2067" width="9.28515625" style="146" customWidth="1"/>
    <col min="2068" max="2068" width="8.85546875" style="146" customWidth="1"/>
    <col min="2069" max="2069" width="12.140625" style="146" customWidth="1"/>
    <col min="2070" max="2070" width="10.140625" style="146" customWidth="1"/>
    <col min="2071" max="2071" width="6.140625" style="146"/>
    <col min="2072" max="2072" width="7.28515625" style="146" customWidth="1"/>
    <col min="2073" max="2302" width="6.140625" style="146"/>
    <col min="2303" max="2303" width="6.140625" style="146" customWidth="1"/>
    <col min="2304" max="2304" width="18.5703125" style="146" customWidth="1"/>
    <col min="2305" max="2305" width="6.140625" style="146" customWidth="1"/>
    <col min="2306" max="2306" width="7.5703125" style="146" customWidth="1"/>
    <col min="2307" max="2307" width="6.140625" style="146" customWidth="1"/>
    <col min="2308" max="2308" width="7.140625" style="146" customWidth="1"/>
    <col min="2309" max="2309" width="6.140625" style="146" customWidth="1"/>
    <col min="2310" max="2310" width="11.42578125" style="146" customWidth="1"/>
    <col min="2311" max="2311" width="6.140625" style="146" hidden="1" customWidth="1"/>
    <col min="2312" max="2312" width="10.5703125" style="146" customWidth="1"/>
    <col min="2313" max="2313" width="10.28515625" style="146" customWidth="1"/>
    <col min="2314" max="2314" width="6.140625" style="146" hidden="1" customWidth="1"/>
    <col min="2315" max="2315" width="9" style="146" customWidth="1"/>
    <col min="2316" max="2316" width="6.140625" style="146" customWidth="1"/>
    <col min="2317" max="2317" width="7.85546875" style="146" customWidth="1"/>
    <col min="2318" max="2318" width="8.140625" style="146" customWidth="1"/>
    <col min="2319" max="2319" width="9.5703125" style="146" customWidth="1"/>
    <col min="2320" max="2320" width="7.28515625" style="146" customWidth="1"/>
    <col min="2321" max="2321" width="9.140625" style="146" customWidth="1"/>
    <col min="2322" max="2322" width="10.140625" style="146" customWidth="1"/>
    <col min="2323" max="2323" width="9.28515625" style="146" customWidth="1"/>
    <col min="2324" max="2324" width="8.85546875" style="146" customWidth="1"/>
    <col min="2325" max="2325" width="12.140625" style="146" customWidth="1"/>
    <col min="2326" max="2326" width="10.140625" style="146" customWidth="1"/>
    <col min="2327" max="2327" width="6.140625" style="146"/>
    <col min="2328" max="2328" width="7.28515625" style="146" customWidth="1"/>
    <col min="2329" max="2558" width="6.140625" style="146"/>
    <col min="2559" max="2559" width="6.140625" style="146" customWidth="1"/>
    <col min="2560" max="2560" width="18.5703125" style="146" customWidth="1"/>
    <col min="2561" max="2561" width="6.140625" style="146" customWidth="1"/>
    <col min="2562" max="2562" width="7.5703125" style="146" customWidth="1"/>
    <col min="2563" max="2563" width="6.140625" style="146" customWidth="1"/>
    <col min="2564" max="2564" width="7.140625" style="146" customWidth="1"/>
    <col min="2565" max="2565" width="6.140625" style="146" customWidth="1"/>
    <col min="2566" max="2566" width="11.42578125" style="146" customWidth="1"/>
    <col min="2567" max="2567" width="6.140625" style="146" hidden="1" customWidth="1"/>
    <col min="2568" max="2568" width="10.5703125" style="146" customWidth="1"/>
    <col min="2569" max="2569" width="10.28515625" style="146" customWidth="1"/>
    <col min="2570" max="2570" width="6.140625" style="146" hidden="1" customWidth="1"/>
    <col min="2571" max="2571" width="9" style="146" customWidth="1"/>
    <col min="2572" max="2572" width="6.140625" style="146" customWidth="1"/>
    <col min="2573" max="2573" width="7.85546875" style="146" customWidth="1"/>
    <col min="2574" max="2574" width="8.140625" style="146" customWidth="1"/>
    <col min="2575" max="2575" width="9.5703125" style="146" customWidth="1"/>
    <col min="2576" max="2576" width="7.28515625" style="146" customWidth="1"/>
    <col min="2577" max="2577" width="9.140625" style="146" customWidth="1"/>
    <col min="2578" max="2578" width="10.140625" style="146" customWidth="1"/>
    <col min="2579" max="2579" width="9.28515625" style="146" customWidth="1"/>
    <col min="2580" max="2580" width="8.85546875" style="146" customWidth="1"/>
    <col min="2581" max="2581" width="12.140625" style="146" customWidth="1"/>
    <col min="2582" max="2582" width="10.140625" style="146" customWidth="1"/>
    <col min="2583" max="2583" width="6.140625" style="146"/>
    <col min="2584" max="2584" width="7.28515625" style="146" customWidth="1"/>
    <col min="2585" max="2814" width="6.140625" style="146"/>
    <col min="2815" max="2815" width="6.140625" style="146" customWidth="1"/>
    <col min="2816" max="2816" width="18.5703125" style="146" customWidth="1"/>
    <col min="2817" max="2817" width="6.140625" style="146" customWidth="1"/>
    <col min="2818" max="2818" width="7.5703125" style="146" customWidth="1"/>
    <col min="2819" max="2819" width="6.140625" style="146" customWidth="1"/>
    <col min="2820" max="2820" width="7.140625" style="146" customWidth="1"/>
    <col min="2821" max="2821" width="6.140625" style="146" customWidth="1"/>
    <col min="2822" max="2822" width="11.42578125" style="146" customWidth="1"/>
    <col min="2823" max="2823" width="6.140625" style="146" hidden="1" customWidth="1"/>
    <col min="2824" max="2824" width="10.5703125" style="146" customWidth="1"/>
    <col min="2825" max="2825" width="10.28515625" style="146" customWidth="1"/>
    <col min="2826" max="2826" width="6.140625" style="146" hidden="1" customWidth="1"/>
    <col min="2827" max="2827" width="9" style="146" customWidth="1"/>
    <col min="2828" max="2828" width="6.140625" style="146" customWidth="1"/>
    <col min="2829" max="2829" width="7.85546875" style="146" customWidth="1"/>
    <col min="2830" max="2830" width="8.140625" style="146" customWidth="1"/>
    <col min="2831" max="2831" width="9.5703125" style="146" customWidth="1"/>
    <col min="2832" max="2832" width="7.28515625" style="146" customWidth="1"/>
    <col min="2833" max="2833" width="9.140625" style="146" customWidth="1"/>
    <col min="2834" max="2834" width="10.140625" style="146" customWidth="1"/>
    <col min="2835" max="2835" width="9.28515625" style="146" customWidth="1"/>
    <col min="2836" max="2836" width="8.85546875" style="146" customWidth="1"/>
    <col min="2837" max="2837" width="12.140625" style="146" customWidth="1"/>
    <col min="2838" max="2838" width="10.140625" style="146" customWidth="1"/>
    <col min="2839" max="2839" width="6.140625" style="146"/>
    <col min="2840" max="2840" width="7.28515625" style="146" customWidth="1"/>
    <col min="2841" max="3070" width="6.140625" style="146"/>
    <col min="3071" max="3071" width="6.140625" style="146" customWidth="1"/>
    <col min="3072" max="3072" width="18.5703125" style="146" customWidth="1"/>
    <col min="3073" max="3073" width="6.140625" style="146" customWidth="1"/>
    <col min="3074" max="3074" width="7.5703125" style="146" customWidth="1"/>
    <col min="3075" max="3075" width="6.140625" style="146" customWidth="1"/>
    <col min="3076" max="3076" width="7.140625" style="146" customWidth="1"/>
    <col min="3077" max="3077" width="6.140625" style="146" customWidth="1"/>
    <col min="3078" max="3078" width="11.42578125" style="146" customWidth="1"/>
    <col min="3079" max="3079" width="6.140625" style="146" hidden="1" customWidth="1"/>
    <col min="3080" max="3080" width="10.5703125" style="146" customWidth="1"/>
    <col min="3081" max="3081" width="10.28515625" style="146" customWidth="1"/>
    <col min="3082" max="3082" width="6.140625" style="146" hidden="1" customWidth="1"/>
    <col min="3083" max="3083" width="9" style="146" customWidth="1"/>
    <col min="3084" max="3084" width="6.140625" style="146" customWidth="1"/>
    <col min="3085" max="3085" width="7.85546875" style="146" customWidth="1"/>
    <col min="3086" max="3086" width="8.140625" style="146" customWidth="1"/>
    <col min="3087" max="3087" width="9.5703125" style="146" customWidth="1"/>
    <col min="3088" max="3088" width="7.28515625" style="146" customWidth="1"/>
    <col min="3089" max="3089" width="9.140625" style="146" customWidth="1"/>
    <col min="3090" max="3090" width="10.140625" style="146" customWidth="1"/>
    <col min="3091" max="3091" width="9.28515625" style="146" customWidth="1"/>
    <col min="3092" max="3092" width="8.85546875" style="146" customWidth="1"/>
    <col min="3093" max="3093" width="12.140625" style="146" customWidth="1"/>
    <col min="3094" max="3094" width="10.140625" style="146" customWidth="1"/>
    <col min="3095" max="3095" width="6.140625" style="146"/>
    <col min="3096" max="3096" width="7.28515625" style="146" customWidth="1"/>
    <col min="3097" max="3326" width="6.140625" style="146"/>
    <col min="3327" max="3327" width="6.140625" style="146" customWidth="1"/>
    <col min="3328" max="3328" width="18.5703125" style="146" customWidth="1"/>
    <col min="3329" max="3329" width="6.140625" style="146" customWidth="1"/>
    <col min="3330" max="3330" width="7.5703125" style="146" customWidth="1"/>
    <col min="3331" max="3331" width="6.140625" style="146" customWidth="1"/>
    <col min="3332" max="3332" width="7.140625" style="146" customWidth="1"/>
    <col min="3333" max="3333" width="6.140625" style="146" customWidth="1"/>
    <col min="3334" max="3334" width="11.42578125" style="146" customWidth="1"/>
    <col min="3335" max="3335" width="6.140625" style="146" hidden="1" customWidth="1"/>
    <col min="3336" max="3336" width="10.5703125" style="146" customWidth="1"/>
    <col min="3337" max="3337" width="10.28515625" style="146" customWidth="1"/>
    <col min="3338" max="3338" width="6.140625" style="146" hidden="1" customWidth="1"/>
    <col min="3339" max="3339" width="9" style="146" customWidth="1"/>
    <col min="3340" max="3340" width="6.140625" style="146" customWidth="1"/>
    <col min="3341" max="3341" width="7.85546875" style="146" customWidth="1"/>
    <col min="3342" max="3342" width="8.140625" style="146" customWidth="1"/>
    <col min="3343" max="3343" width="9.5703125" style="146" customWidth="1"/>
    <col min="3344" max="3344" width="7.28515625" style="146" customWidth="1"/>
    <col min="3345" max="3345" width="9.140625" style="146" customWidth="1"/>
    <col min="3346" max="3346" width="10.140625" style="146" customWidth="1"/>
    <col min="3347" max="3347" width="9.28515625" style="146" customWidth="1"/>
    <col min="3348" max="3348" width="8.85546875" style="146" customWidth="1"/>
    <col min="3349" max="3349" width="12.140625" style="146" customWidth="1"/>
    <col min="3350" max="3350" width="10.140625" style="146" customWidth="1"/>
    <col min="3351" max="3351" width="6.140625" style="146"/>
    <col min="3352" max="3352" width="7.28515625" style="146" customWidth="1"/>
    <col min="3353" max="3582" width="6.140625" style="146"/>
    <col min="3583" max="3583" width="6.140625" style="146" customWidth="1"/>
    <col min="3584" max="3584" width="18.5703125" style="146" customWidth="1"/>
    <col min="3585" max="3585" width="6.140625" style="146" customWidth="1"/>
    <col min="3586" max="3586" width="7.5703125" style="146" customWidth="1"/>
    <col min="3587" max="3587" width="6.140625" style="146" customWidth="1"/>
    <col min="3588" max="3588" width="7.140625" style="146" customWidth="1"/>
    <col min="3589" max="3589" width="6.140625" style="146" customWidth="1"/>
    <col min="3590" max="3590" width="11.42578125" style="146" customWidth="1"/>
    <col min="3591" max="3591" width="6.140625" style="146" hidden="1" customWidth="1"/>
    <col min="3592" max="3592" width="10.5703125" style="146" customWidth="1"/>
    <col min="3593" max="3593" width="10.28515625" style="146" customWidth="1"/>
    <col min="3594" max="3594" width="6.140625" style="146" hidden="1" customWidth="1"/>
    <col min="3595" max="3595" width="9" style="146" customWidth="1"/>
    <col min="3596" max="3596" width="6.140625" style="146" customWidth="1"/>
    <col min="3597" max="3597" width="7.85546875" style="146" customWidth="1"/>
    <col min="3598" max="3598" width="8.140625" style="146" customWidth="1"/>
    <col min="3599" max="3599" width="9.5703125" style="146" customWidth="1"/>
    <col min="3600" max="3600" width="7.28515625" style="146" customWidth="1"/>
    <col min="3601" max="3601" width="9.140625" style="146" customWidth="1"/>
    <col min="3602" max="3602" width="10.140625" style="146" customWidth="1"/>
    <col min="3603" max="3603" width="9.28515625" style="146" customWidth="1"/>
    <col min="3604" max="3604" width="8.85546875" style="146" customWidth="1"/>
    <col min="3605" max="3605" width="12.140625" style="146" customWidth="1"/>
    <col min="3606" max="3606" width="10.140625" style="146" customWidth="1"/>
    <col min="3607" max="3607" width="6.140625" style="146"/>
    <col min="3608" max="3608" width="7.28515625" style="146" customWidth="1"/>
    <col min="3609" max="3838" width="6.140625" style="146"/>
    <col min="3839" max="3839" width="6.140625" style="146" customWidth="1"/>
    <col min="3840" max="3840" width="18.5703125" style="146" customWidth="1"/>
    <col min="3841" max="3841" width="6.140625" style="146" customWidth="1"/>
    <col min="3842" max="3842" width="7.5703125" style="146" customWidth="1"/>
    <col min="3843" max="3843" width="6.140625" style="146" customWidth="1"/>
    <col min="3844" max="3844" width="7.140625" style="146" customWidth="1"/>
    <col min="3845" max="3845" width="6.140625" style="146" customWidth="1"/>
    <col min="3846" max="3846" width="11.42578125" style="146" customWidth="1"/>
    <col min="3847" max="3847" width="6.140625" style="146" hidden="1" customWidth="1"/>
    <col min="3848" max="3848" width="10.5703125" style="146" customWidth="1"/>
    <col min="3849" max="3849" width="10.28515625" style="146" customWidth="1"/>
    <col min="3850" max="3850" width="6.140625" style="146" hidden="1" customWidth="1"/>
    <col min="3851" max="3851" width="9" style="146" customWidth="1"/>
    <col min="3852" max="3852" width="6.140625" style="146" customWidth="1"/>
    <col min="3853" max="3853" width="7.85546875" style="146" customWidth="1"/>
    <col min="3854" max="3854" width="8.140625" style="146" customWidth="1"/>
    <col min="3855" max="3855" width="9.5703125" style="146" customWidth="1"/>
    <col min="3856" max="3856" width="7.28515625" style="146" customWidth="1"/>
    <col min="3857" max="3857" width="9.140625" style="146" customWidth="1"/>
    <col min="3858" max="3858" width="10.140625" style="146" customWidth="1"/>
    <col min="3859" max="3859" width="9.28515625" style="146" customWidth="1"/>
    <col min="3860" max="3860" width="8.85546875" style="146" customWidth="1"/>
    <col min="3861" max="3861" width="12.140625" style="146" customWidth="1"/>
    <col min="3862" max="3862" width="10.140625" style="146" customWidth="1"/>
    <col min="3863" max="3863" width="6.140625" style="146"/>
    <col min="3864" max="3864" width="7.28515625" style="146" customWidth="1"/>
    <col min="3865" max="4094" width="6.140625" style="146"/>
    <col min="4095" max="4095" width="6.140625" style="146" customWidth="1"/>
    <col min="4096" max="4096" width="18.5703125" style="146" customWidth="1"/>
    <col min="4097" max="4097" width="6.140625" style="146" customWidth="1"/>
    <col min="4098" max="4098" width="7.5703125" style="146" customWidth="1"/>
    <col min="4099" max="4099" width="6.140625" style="146" customWidth="1"/>
    <col min="4100" max="4100" width="7.140625" style="146" customWidth="1"/>
    <col min="4101" max="4101" width="6.140625" style="146" customWidth="1"/>
    <col min="4102" max="4102" width="11.42578125" style="146" customWidth="1"/>
    <col min="4103" max="4103" width="6.140625" style="146" hidden="1" customWidth="1"/>
    <col min="4104" max="4104" width="10.5703125" style="146" customWidth="1"/>
    <col min="4105" max="4105" width="10.28515625" style="146" customWidth="1"/>
    <col min="4106" max="4106" width="6.140625" style="146" hidden="1" customWidth="1"/>
    <col min="4107" max="4107" width="9" style="146" customWidth="1"/>
    <col min="4108" max="4108" width="6.140625" style="146" customWidth="1"/>
    <col min="4109" max="4109" width="7.85546875" style="146" customWidth="1"/>
    <col min="4110" max="4110" width="8.140625" style="146" customWidth="1"/>
    <col min="4111" max="4111" width="9.5703125" style="146" customWidth="1"/>
    <col min="4112" max="4112" width="7.28515625" style="146" customWidth="1"/>
    <col min="4113" max="4113" width="9.140625" style="146" customWidth="1"/>
    <col min="4114" max="4114" width="10.140625" style="146" customWidth="1"/>
    <col min="4115" max="4115" width="9.28515625" style="146" customWidth="1"/>
    <col min="4116" max="4116" width="8.85546875" style="146" customWidth="1"/>
    <col min="4117" max="4117" width="12.140625" style="146" customWidth="1"/>
    <col min="4118" max="4118" width="10.140625" style="146" customWidth="1"/>
    <col min="4119" max="4119" width="6.140625" style="146"/>
    <col min="4120" max="4120" width="7.28515625" style="146" customWidth="1"/>
    <col min="4121" max="4350" width="6.140625" style="146"/>
    <col min="4351" max="4351" width="6.140625" style="146" customWidth="1"/>
    <col min="4352" max="4352" width="18.5703125" style="146" customWidth="1"/>
    <col min="4353" max="4353" width="6.140625" style="146" customWidth="1"/>
    <col min="4354" max="4354" width="7.5703125" style="146" customWidth="1"/>
    <col min="4355" max="4355" width="6.140625" style="146" customWidth="1"/>
    <col min="4356" max="4356" width="7.140625" style="146" customWidth="1"/>
    <col min="4357" max="4357" width="6.140625" style="146" customWidth="1"/>
    <col min="4358" max="4358" width="11.42578125" style="146" customWidth="1"/>
    <col min="4359" max="4359" width="6.140625" style="146" hidden="1" customWidth="1"/>
    <col min="4360" max="4360" width="10.5703125" style="146" customWidth="1"/>
    <col min="4361" max="4361" width="10.28515625" style="146" customWidth="1"/>
    <col min="4362" max="4362" width="6.140625" style="146" hidden="1" customWidth="1"/>
    <col min="4363" max="4363" width="9" style="146" customWidth="1"/>
    <col min="4364" max="4364" width="6.140625" style="146" customWidth="1"/>
    <col min="4365" max="4365" width="7.85546875" style="146" customWidth="1"/>
    <col min="4366" max="4366" width="8.140625" style="146" customWidth="1"/>
    <col min="4367" max="4367" width="9.5703125" style="146" customWidth="1"/>
    <col min="4368" max="4368" width="7.28515625" style="146" customWidth="1"/>
    <col min="4369" max="4369" width="9.140625" style="146" customWidth="1"/>
    <col min="4370" max="4370" width="10.140625" style="146" customWidth="1"/>
    <col min="4371" max="4371" width="9.28515625" style="146" customWidth="1"/>
    <col min="4372" max="4372" width="8.85546875" style="146" customWidth="1"/>
    <col min="4373" max="4373" width="12.140625" style="146" customWidth="1"/>
    <col min="4374" max="4374" width="10.140625" style="146" customWidth="1"/>
    <col min="4375" max="4375" width="6.140625" style="146"/>
    <col min="4376" max="4376" width="7.28515625" style="146" customWidth="1"/>
    <col min="4377" max="4606" width="6.140625" style="146"/>
    <col min="4607" max="4607" width="6.140625" style="146" customWidth="1"/>
    <col min="4608" max="4608" width="18.5703125" style="146" customWidth="1"/>
    <col min="4609" max="4609" width="6.140625" style="146" customWidth="1"/>
    <col min="4610" max="4610" width="7.5703125" style="146" customWidth="1"/>
    <col min="4611" max="4611" width="6.140625" style="146" customWidth="1"/>
    <col min="4612" max="4612" width="7.140625" style="146" customWidth="1"/>
    <col min="4613" max="4613" width="6.140625" style="146" customWidth="1"/>
    <col min="4614" max="4614" width="11.42578125" style="146" customWidth="1"/>
    <col min="4615" max="4615" width="6.140625" style="146" hidden="1" customWidth="1"/>
    <col min="4616" max="4616" width="10.5703125" style="146" customWidth="1"/>
    <col min="4617" max="4617" width="10.28515625" style="146" customWidth="1"/>
    <col min="4618" max="4618" width="6.140625" style="146" hidden="1" customWidth="1"/>
    <col min="4619" max="4619" width="9" style="146" customWidth="1"/>
    <col min="4620" max="4620" width="6.140625" style="146" customWidth="1"/>
    <col min="4621" max="4621" width="7.85546875" style="146" customWidth="1"/>
    <col min="4622" max="4622" width="8.140625" style="146" customWidth="1"/>
    <col min="4623" max="4623" width="9.5703125" style="146" customWidth="1"/>
    <col min="4624" max="4624" width="7.28515625" style="146" customWidth="1"/>
    <col min="4625" max="4625" width="9.140625" style="146" customWidth="1"/>
    <col min="4626" max="4626" width="10.140625" style="146" customWidth="1"/>
    <col min="4627" max="4627" width="9.28515625" style="146" customWidth="1"/>
    <col min="4628" max="4628" width="8.85546875" style="146" customWidth="1"/>
    <col min="4629" max="4629" width="12.140625" style="146" customWidth="1"/>
    <col min="4630" max="4630" width="10.140625" style="146" customWidth="1"/>
    <col min="4631" max="4631" width="6.140625" style="146"/>
    <col min="4632" max="4632" width="7.28515625" style="146" customWidth="1"/>
    <col min="4633" max="4862" width="6.140625" style="146"/>
    <col min="4863" max="4863" width="6.140625" style="146" customWidth="1"/>
    <col min="4864" max="4864" width="18.5703125" style="146" customWidth="1"/>
    <col min="4865" max="4865" width="6.140625" style="146" customWidth="1"/>
    <col min="4866" max="4866" width="7.5703125" style="146" customWidth="1"/>
    <col min="4867" max="4867" width="6.140625" style="146" customWidth="1"/>
    <col min="4868" max="4868" width="7.140625" style="146" customWidth="1"/>
    <col min="4869" max="4869" width="6.140625" style="146" customWidth="1"/>
    <col min="4870" max="4870" width="11.42578125" style="146" customWidth="1"/>
    <col min="4871" max="4871" width="6.140625" style="146" hidden="1" customWidth="1"/>
    <col min="4872" max="4872" width="10.5703125" style="146" customWidth="1"/>
    <col min="4873" max="4873" width="10.28515625" style="146" customWidth="1"/>
    <col min="4874" max="4874" width="6.140625" style="146" hidden="1" customWidth="1"/>
    <col min="4875" max="4875" width="9" style="146" customWidth="1"/>
    <col min="4876" max="4876" width="6.140625" style="146" customWidth="1"/>
    <col min="4877" max="4877" width="7.85546875" style="146" customWidth="1"/>
    <col min="4878" max="4878" width="8.140625" style="146" customWidth="1"/>
    <col min="4879" max="4879" width="9.5703125" style="146" customWidth="1"/>
    <col min="4880" max="4880" width="7.28515625" style="146" customWidth="1"/>
    <col min="4881" max="4881" width="9.140625" style="146" customWidth="1"/>
    <col min="4882" max="4882" width="10.140625" style="146" customWidth="1"/>
    <col min="4883" max="4883" width="9.28515625" style="146" customWidth="1"/>
    <col min="4884" max="4884" width="8.85546875" style="146" customWidth="1"/>
    <col min="4885" max="4885" width="12.140625" style="146" customWidth="1"/>
    <col min="4886" max="4886" width="10.140625" style="146" customWidth="1"/>
    <col min="4887" max="4887" width="6.140625" style="146"/>
    <col min="4888" max="4888" width="7.28515625" style="146" customWidth="1"/>
    <col min="4889" max="5118" width="6.140625" style="146"/>
    <col min="5119" max="5119" width="6.140625" style="146" customWidth="1"/>
    <col min="5120" max="5120" width="18.5703125" style="146" customWidth="1"/>
    <col min="5121" max="5121" width="6.140625" style="146" customWidth="1"/>
    <col min="5122" max="5122" width="7.5703125" style="146" customWidth="1"/>
    <col min="5123" max="5123" width="6.140625" style="146" customWidth="1"/>
    <col min="5124" max="5124" width="7.140625" style="146" customWidth="1"/>
    <col min="5125" max="5125" width="6.140625" style="146" customWidth="1"/>
    <col min="5126" max="5126" width="11.42578125" style="146" customWidth="1"/>
    <col min="5127" max="5127" width="6.140625" style="146" hidden="1" customWidth="1"/>
    <col min="5128" max="5128" width="10.5703125" style="146" customWidth="1"/>
    <col min="5129" max="5129" width="10.28515625" style="146" customWidth="1"/>
    <col min="5130" max="5130" width="6.140625" style="146" hidden="1" customWidth="1"/>
    <col min="5131" max="5131" width="9" style="146" customWidth="1"/>
    <col min="5132" max="5132" width="6.140625" style="146" customWidth="1"/>
    <col min="5133" max="5133" width="7.85546875" style="146" customWidth="1"/>
    <col min="5134" max="5134" width="8.140625" style="146" customWidth="1"/>
    <col min="5135" max="5135" width="9.5703125" style="146" customWidth="1"/>
    <col min="5136" max="5136" width="7.28515625" style="146" customWidth="1"/>
    <col min="5137" max="5137" width="9.140625" style="146" customWidth="1"/>
    <col min="5138" max="5138" width="10.140625" style="146" customWidth="1"/>
    <col min="5139" max="5139" width="9.28515625" style="146" customWidth="1"/>
    <col min="5140" max="5140" width="8.85546875" style="146" customWidth="1"/>
    <col min="5141" max="5141" width="12.140625" style="146" customWidth="1"/>
    <col min="5142" max="5142" width="10.140625" style="146" customWidth="1"/>
    <col min="5143" max="5143" width="6.140625" style="146"/>
    <col min="5144" max="5144" width="7.28515625" style="146" customWidth="1"/>
    <col min="5145" max="5374" width="6.140625" style="146"/>
    <col min="5375" max="5375" width="6.140625" style="146" customWidth="1"/>
    <col min="5376" max="5376" width="18.5703125" style="146" customWidth="1"/>
    <col min="5377" max="5377" width="6.140625" style="146" customWidth="1"/>
    <col min="5378" max="5378" width="7.5703125" style="146" customWidth="1"/>
    <col min="5379" max="5379" width="6.140625" style="146" customWidth="1"/>
    <col min="5380" max="5380" width="7.140625" style="146" customWidth="1"/>
    <col min="5381" max="5381" width="6.140625" style="146" customWidth="1"/>
    <col min="5382" max="5382" width="11.42578125" style="146" customWidth="1"/>
    <col min="5383" max="5383" width="6.140625" style="146" hidden="1" customWidth="1"/>
    <col min="5384" max="5384" width="10.5703125" style="146" customWidth="1"/>
    <col min="5385" max="5385" width="10.28515625" style="146" customWidth="1"/>
    <col min="5386" max="5386" width="6.140625" style="146" hidden="1" customWidth="1"/>
    <col min="5387" max="5387" width="9" style="146" customWidth="1"/>
    <col min="5388" max="5388" width="6.140625" style="146" customWidth="1"/>
    <col min="5389" max="5389" width="7.85546875" style="146" customWidth="1"/>
    <col min="5390" max="5390" width="8.140625" style="146" customWidth="1"/>
    <col min="5391" max="5391" width="9.5703125" style="146" customWidth="1"/>
    <col min="5392" max="5392" width="7.28515625" style="146" customWidth="1"/>
    <col min="5393" max="5393" width="9.140625" style="146" customWidth="1"/>
    <col min="5394" max="5394" width="10.140625" style="146" customWidth="1"/>
    <col min="5395" max="5395" width="9.28515625" style="146" customWidth="1"/>
    <col min="5396" max="5396" width="8.85546875" style="146" customWidth="1"/>
    <col min="5397" max="5397" width="12.140625" style="146" customWidth="1"/>
    <col min="5398" max="5398" width="10.140625" style="146" customWidth="1"/>
    <col min="5399" max="5399" width="6.140625" style="146"/>
    <col min="5400" max="5400" width="7.28515625" style="146" customWidth="1"/>
    <col min="5401" max="5630" width="6.140625" style="146"/>
    <col min="5631" max="5631" width="6.140625" style="146" customWidth="1"/>
    <col min="5632" max="5632" width="18.5703125" style="146" customWidth="1"/>
    <col min="5633" max="5633" width="6.140625" style="146" customWidth="1"/>
    <col min="5634" max="5634" width="7.5703125" style="146" customWidth="1"/>
    <col min="5635" max="5635" width="6.140625" style="146" customWidth="1"/>
    <col min="5636" max="5636" width="7.140625" style="146" customWidth="1"/>
    <col min="5637" max="5637" width="6.140625" style="146" customWidth="1"/>
    <col min="5638" max="5638" width="11.42578125" style="146" customWidth="1"/>
    <col min="5639" max="5639" width="6.140625" style="146" hidden="1" customWidth="1"/>
    <col min="5640" max="5640" width="10.5703125" style="146" customWidth="1"/>
    <col min="5641" max="5641" width="10.28515625" style="146" customWidth="1"/>
    <col min="5642" max="5642" width="6.140625" style="146" hidden="1" customWidth="1"/>
    <col min="5643" max="5643" width="9" style="146" customWidth="1"/>
    <col min="5644" max="5644" width="6.140625" style="146" customWidth="1"/>
    <col min="5645" max="5645" width="7.85546875" style="146" customWidth="1"/>
    <col min="5646" max="5646" width="8.140625" style="146" customWidth="1"/>
    <col min="5647" max="5647" width="9.5703125" style="146" customWidth="1"/>
    <col min="5648" max="5648" width="7.28515625" style="146" customWidth="1"/>
    <col min="5649" max="5649" width="9.140625" style="146" customWidth="1"/>
    <col min="5650" max="5650" width="10.140625" style="146" customWidth="1"/>
    <col min="5651" max="5651" width="9.28515625" style="146" customWidth="1"/>
    <col min="5652" max="5652" width="8.85546875" style="146" customWidth="1"/>
    <col min="5653" max="5653" width="12.140625" style="146" customWidth="1"/>
    <col min="5654" max="5654" width="10.140625" style="146" customWidth="1"/>
    <col min="5655" max="5655" width="6.140625" style="146"/>
    <col min="5656" max="5656" width="7.28515625" style="146" customWidth="1"/>
    <col min="5657" max="5886" width="6.140625" style="146"/>
    <col min="5887" max="5887" width="6.140625" style="146" customWidth="1"/>
    <col min="5888" max="5888" width="18.5703125" style="146" customWidth="1"/>
    <col min="5889" max="5889" width="6.140625" style="146" customWidth="1"/>
    <col min="5890" max="5890" width="7.5703125" style="146" customWidth="1"/>
    <col min="5891" max="5891" width="6.140625" style="146" customWidth="1"/>
    <col min="5892" max="5892" width="7.140625" style="146" customWidth="1"/>
    <col min="5893" max="5893" width="6.140625" style="146" customWidth="1"/>
    <col min="5894" max="5894" width="11.42578125" style="146" customWidth="1"/>
    <col min="5895" max="5895" width="6.140625" style="146" hidden="1" customWidth="1"/>
    <col min="5896" max="5896" width="10.5703125" style="146" customWidth="1"/>
    <col min="5897" max="5897" width="10.28515625" style="146" customWidth="1"/>
    <col min="5898" max="5898" width="6.140625" style="146" hidden="1" customWidth="1"/>
    <col min="5899" max="5899" width="9" style="146" customWidth="1"/>
    <col min="5900" max="5900" width="6.140625" style="146" customWidth="1"/>
    <col min="5901" max="5901" width="7.85546875" style="146" customWidth="1"/>
    <col min="5902" max="5902" width="8.140625" style="146" customWidth="1"/>
    <col min="5903" max="5903" width="9.5703125" style="146" customWidth="1"/>
    <col min="5904" max="5904" width="7.28515625" style="146" customWidth="1"/>
    <col min="5905" max="5905" width="9.140625" style="146" customWidth="1"/>
    <col min="5906" max="5906" width="10.140625" style="146" customWidth="1"/>
    <col min="5907" max="5907" width="9.28515625" style="146" customWidth="1"/>
    <col min="5908" max="5908" width="8.85546875" style="146" customWidth="1"/>
    <col min="5909" max="5909" width="12.140625" style="146" customWidth="1"/>
    <col min="5910" max="5910" width="10.140625" style="146" customWidth="1"/>
    <col min="5911" max="5911" width="6.140625" style="146"/>
    <col min="5912" max="5912" width="7.28515625" style="146" customWidth="1"/>
    <col min="5913" max="6142" width="6.140625" style="146"/>
    <col min="6143" max="6143" width="6.140625" style="146" customWidth="1"/>
    <col min="6144" max="6144" width="18.5703125" style="146" customWidth="1"/>
    <col min="6145" max="6145" width="6.140625" style="146" customWidth="1"/>
    <col min="6146" max="6146" width="7.5703125" style="146" customWidth="1"/>
    <col min="6147" max="6147" width="6.140625" style="146" customWidth="1"/>
    <col min="6148" max="6148" width="7.140625" style="146" customWidth="1"/>
    <col min="6149" max="6149" width="6.140625" style="146" customWidth="1"/>
    <col min="6150" max="6150" width="11.42578125" style="146" customWidth="1"/>
    <col min="6151" max="6151" width="6.140625" style="146" hidden="1" customWidth="1"/>
    <col min="6152" max="6152" width="10.5703125" style="146" customWidth="1"/>
    <col min="6153" max="6153" width="10.28515625" style="146" customWidth="1"/>
    <col min="6154" max="6154" width="6.140625" style="146" hidden="1" customWidth="1"/>
    <col min="6155" max="6155" width="9" style="146" customWidth="1"/>
    <col min="6156" max="6156" width="6.140625" style="146" customWidth="1"/>
    <col min="6157" max="6157" width="7.85546875" style="146" customWidth="1"/>
    <col min="6158" max="6158" width="8.140625" style="146" customWidth="1"/>
    <col min="6159" max="6159" width="9.5703125" style="146" customWidth="1"/>
    <col min="6160" max="6160" width="7.28515625" style="146" customWidth="1"/>
    <col min="6161" max="6161" width="9.140625" style="146" customWidth="1"/>
    <col min="6162" max="6162" width="10.140625" style="146" customWidth="1"/>
    <col min="6163" max="6163" width="9.28515625" style="146" customWidth="1"/>
    <col min="6164" max="6164" width="8.85546875" style="146" customWidth="1"/>
    <col min="6165" max="6165" width="12.140625" style="146" customWidth="1"/>
    <col min="6166" max="6166" width="10.140625" style="146" customWidth="1"/>
    <col min="6167" max="6167" width="6.140625" style="146"/>
    <col min="6168" max="6168" width="7.28515625" style="146" customWidth="1"/>
    <col min="6169" max="6398" width="6.140625" style="146"/>
    <col min="6399" max="6399" width="6.140625" style="146" customWidth="1"/>
    <col min="6400" max="6400" width="18.5703125" style="146" customWidth="1"/>
    <col min="6401" max="6401" width="6.140625" style="146" customWidth="1"/>
    <col min="6402" max="6402" width="7.5703125" style="146" customWidth="1"/>
    <col min="6403" max="6403" width="6.140625" style="146" customWidth="1"/>
    <col min="6404" max="6404" width="7.140625" style="146" customWidth="1"/>
    <col min="6405" max="6405" width="6.140625" style="146" customWidth="1"/>
    <col min="6406" max="6406" width="11.42578125" style="146" customWidth="1"/>
    <col min="6407" max="6407" width="6.140625" style="146" hidden="1" customWidth="1"/>
    <col min="6408" max="6408" width="10.5703125" style="146" customWidth="1"/>
    <col min="6409" max="6409" width="10.28515625" style="146" customWidth="1"/>
    <col min="6410" max="6410" width="6.140625" style="146" hidden="1" customWidth="1"/>
    <col min="6411" max="6411" width="9" style="146" customWidth="1"/>
    <col min="6412" max="6412" width="6.140625" style="146" customWidth="1"/>
    <col min="6413" max="6413" width="7.85546875" style="146" customWidth="1"/>
    <col min="6414" max="6414" width="8.140625" style="146" customWidth="1"/>
    <col min="6415" max="6415" width="9.5703125" style="146" customWidth="1"/>
    <col min="6416" max="6416" width="7.28515625" style="146" customWidth="1"/>
    <col min="6417" max="6417" width="9.140625" style="146" customWidth="1"/>
    <col min="6418" max="6418" width="10.140625" style="146" customWidth="1"/>
    <col min="6419" max="6419" width="9.28515625" style="146" customWidth="1"/>
    <col min="6420" max="6420" width="8.85546875" style="146" customWidth="1"/>
    <col min="6421" max="6421" width="12.140625" style="146" customWidth="1"/>
    <col min="6422" max="6422" width="10.140625" style="146" customWidth="1"/>
    <col min="6423" max="6423" width="6.140625" style="146"/>
    <col min="6424" max="6424" width="7.28515625" style="146" customWidth="1"/>
    <col min="6425" max="6654" width="6.140625" style="146"/>
    <col min="6655" max="6655" width="6.140625" style="146" customWidth="1"/>
    <col min="6656" max="6656" width="18.5703125" style="146" customWidth="1"/>
    <col min="6657" max="6657" width="6.140625" style="146" customWidth="1"/>
    <col min="6658" max="6658" width="7.5703125" style="146" customWidth="1"/>
    <col min="6659" max="6659" width="6.140625" style="146" customWidth="1"/>
    <col min="6660" max="6660" width="7.140625" style="146" customWidth="1"/>
    <col min="6661" max="6661" width="6.140625" style="146" customWidth="1"/>
    <col min="6662" max="6662" width="11.42578125" style="146" customWidth="1"/>
    <col min="6663" max="6663" width="6.140625" style="146" hidden="1" customWidth="1"/>
    <col min="6664" max="6664" width="10.5703125" style="146" customWidth="1"/>
    <col min="6665" max="6665" width="10.28515625" style="146" customWidth="1"/>
    <col min="6666" max="6666" width="6.140625" style="146" hidden="1" customWidth="1"/>
    <col min="6667" max="6667" width="9" style="146" customWidth="1"/>
    <col min="6668" max="6668" width="6.140625" style="146" customWidth="1"/>
    <col min="6669" max="6669" width="7.85546875" style="146" customWidth="1"/>
    <col min="6670" max="6670" width="8.140625" style="146" customWidth="1"/>
    <col min="6671" max="6671" width="9.5703125" style="146" customWidth="1"/>
    <col min="6672" max="6672" width="7.28515625" style="146" customWidth="1"/>
    <col min="6673" max="6673" width="9.140625" style="146" customWidth="1"/>
    <col min="6674" max="6674" width="10.140625" style="146" customWidth="1"/>
    <col min="6675" max="6675" width="9.28515625" style="146" customWidth="1"/>
    <col min="6676" max="6676" width="8.85546875" style="146" customWidth="1"/>
    <col min="6677" max="6677" width="12.140625" style="146" customWidth="1"/>
    <col min="6678" max="6678" width="10.140625" style="146" customWidth="1"/>
    <col min="6679" max="6679" width="6.140625" style="146"/>
    <col min="6680" max="6680" width="7.28515625" style="146" customWidth="1"/>
    <col min="6681" max="6910" width="6.140625" style="146"/>
    <col min="6911" max="6911" width="6.140625" style="146" customWidth="1"/>
    <col min="6912" max="6912" width="18.5703125" style="146" customWidth="1"/>
    <col min="6913" max="6913" width="6.140625" style="146" customWidth="1"/>
    <col min="6914" max="6914" width="7.5703125" style="146" customWidth="1"/>
    <col min="6915" max="6915" width="6.140625" style="146" customWidth="1"/>
    <col min="6916" max="6916" width="7.140625" style="146" customWidth="1"/>
    <col min="6917" max="6917" width="6.140625" style="146" customWidth="1"/>
    <col min="6918" max="6918" width="11.42578125" style="146" customWidth="1"/>
    <col min="6919" max="6919" width="6.140625" style="146" hidden="1" customWidth="1"/>
    <col min="6920" max="6920" width="10.5703125" style="146" customWidth="1"/>
    <col min="6921" max="6921" width="10.28515625" style="146" customWidth="1"/>
    <col min="6922" max="6922" width="6.140625" style="146" hidden="1" customWidth="1"/>
    <col min="6923" max="6923" width="9" style="146" customWidth="1"/>
    <col min="6924" max="6924" width="6.140625" style="146" customWidth="1"/>
    <col min="6925" max="6925" width="7.85546875" style="146" customWidth="1"/>
    <col min="6926" max="6926" width="8.140625" style="146" customWidth="1"/>
    <col min="6927" max="6927" width="9.5703125" style="146" customWidth="1"/>
    <col min="6928" max="6928" width="7.28515625" style="146" customWidth="1"/>
    <col min="6929" max="6929" width="9.140625" style="146" customWidth="1"/>
    <col min="6930" max="6930" width="10.140625" style="146" customWidth="1"/>
    <col min="6931" max="6931" width="9.28515625" style="146" customWidth="1"/>
    <col min="6932" max="6932" width="8.85546875" style="146" customWidth="1"/>
    <col min="6933" max="6933" width="12.140625" style="146" customWidth="1"/>
    <col min="6934" max="6934" width="10.140625" style="146" customWidth="1"/>
    <col min="6935" max="6935" width="6.140625" style="146"/>
    <col min="6936" max="6936" width="7.28515625" style="146" customWidth="1"/>
    <col min="6937" max="7166" width="6.140625" style="146"/>
    <col min="7167" max="7167" width="6.140625" style="146" customWidth="1"/>
    <col min="7168" max="7168" width="18.5703125" style="146" customWidth="1"/>
    <col min="7169" max="7169" width="6.140625" style="146" customWidth="1"/>
    <col min="7170" max="7170" width="7.5703125" style="146" customWidth="1"/>
    <col min="7171" max="7171" width="6.140625" style="146" customWidth="1"/>
    <col min="7172" max="7172" width="7.140625" style="146" customWidth="1"/>
    <col min="7173" max="7173" width="6.140625" style="146" customWidth="1"/>
    <col min="7174" max="7174" width="11.42578125" style="146" customWidth="1"/>
    <col min="7175" max="7175" width="6.140625" style="146" hidden="1" customWidth="1"/>
    <col min="7176" max="7176" width="10.5703125" style="146" customWidth="1"/>
    <col min="7177" max="7177" width="10.28515625" style="146" customWidth="1"/>
    <col min="7178" max="7178" width="6.140625" style="146" hidden="1" customWidth="1"/>
    <col min="7179" max="7179" width="9" style="146" customWidth="1"/>
    <col min="7180" max="7180" width="6.140625" style="146" customWidth="1"/>
    <col min="7181" max="7181" width="7.85546875" style="146" customWidth="1"/>
    <col min="7182" max="7182" width="8.140625" style="146" customWidth="1"/>
    <col min="7183" max="7183" width="9.5703125" style="146" customWidth="1"/>
    <col min="7184" max="7184" width="7.28515625" style="146" customWidth="1"/>
    <col min="7185" max="7185" width="9.140625" style="146" customWidth="1"/>
    <col min="7186" max="7186" width="10.140625" style="146" customWidth="1"/>
    <col min="7187" max="7187" width="9.28515625" style="146" customWidth="1"/>
    <col min="7188" max="7188" width="8.85546875" style="146" customWidth="1"/>
    <col min="7189" max="7189" width="12.140625" style="146" customWidth="1"/>
    <col min="7190" max="7190" width="10.140625" style="146" customWidth="1"/>
    <col min="7191" max="7191" width="6.140625" style="146"/>
    <col min="7192" max="7192" width="7.28515625" style="146" customWidth="1"/>
    <col min="7193" max="7422" width="6.140625" style="146"/>
    <col min="7423" max="7423" width="6.140625" style="146" customWidth="1"/>
    <col min="7424" max="7424" width="18.5703125" style="146" customWidth="1"/>
    <col min="7425" max="7425" width="6.140625" style="146" customWidth="1"/>
    <col min="7426" max="7426" width="7.5703125" style="146" customWidth="1"/>
    <col min="7427" max="7427" width="6.140625" style="146" customWidth="1"/>
    <col min="7428" max="7428" width="7.140625" style="146" customWidth="1"/>
    <col min="7429" max="7429" width="6.140625" style="146" customWidth="1"/>
    <col min="7430" max="7430" width="11.42578125" style="146" customWidth="1"/>
    <col min="7431" max="7431" width="6.140625" style="146" hidden="1" customWidth="1"/>
    <col min="7432" max="7432" width="10.5703125" style="146" customWidth="1"/>
    <col min="7433" max="7433" width="10.28515625" style="146" customWidth="1"/>
    <col min="7434" max="7434" width="6.140625" style="146" hidden="1" customWidth="1"/>
    <col min="7435" max="7435" width="9" style="146" customWidth="1"/>
    <col min="7436" max="7436" width="6.140625" style="146" customWidth="1"/>
    <col min="7437" max="7437" width="7.85546875" style="146" customWidth="1"/>
    <col min="7438" max="7438" width="8.140625" style="146" customWidth="1"/>
    <col min="7439" max="7439" width="9.5703125" style="146" customWidth="1"/>
    <col min="7440" max="7440" width="7.28515625" style="146" customWidth="1"/>
    <col min="7441" max="7441" width="9.140625" style="146" customWidth="1"/>
    <col min="7442" max="7442" width="10.140625" style="146" customWidth="1"/>
    <col min="7443" max="7443" width="9.28515625" style="146" customWidth="1"/>
    <col min="7444" max="7444" width="8.85546875" style="146" customWidth="1"/>
    <col min="7445" max="7445" width="12.140625" style="146" customWidth="1"/>
    <col min="7446" max="7446" width="10.140625" style="146" customWidth="1"/>
    <col min="7447" max="7447" width="6.140625" style="146"/>
    <col min="7448" max="7448" width="7.28515625" style="146" customWidth="1"/>
    <col min="7449" max="7678" width="6.140625" style="146"/>
    <col min="7679" max="7679" width="6.140625" style="146" customWidth="1"/>
    <col min="7680" max="7680" width="18.5703125" style="146" customWidth="1"/>
    <col min="7681" max="7681" width="6.140625" style="146" customWidth="1"/>
    <col min="7682" max="7682" width="7.5703125" style="146" customWidth="1"/>
    <col min="7683" max="7683" width="6.140625" style="146" customWidth="1"/>
    <col min="7684" max="7684" width="7.140625" style="146" customWidth="1"/>
    <col min="7685" max="7685" width="6.140625" style="146" customWidth="1"/>
    <col min="7686" max="7686" width="11.42578125" style="146" customWidth="1"/>
    <col min="7687" max="7687" width="6.140625" style="146" hidden="1" customWidth="1"/>
    <col min="7688" max="7688" width="10.5703125" style="146" customWidth="1"/>
    <col min="7689" max="7689" width="10.28515625" style="146" customWidth="1"/>
    <col min="7690" max="7690" width="6.140625" style="146" hidden="1" customWidth="1"/>
    <col min="7691" max="7691" width="9" style="146" customWidth="1"/>
    <col min="7692" max="7692" width="6.140625" style="146" customWidth="1"/>
    <col min="7693" max="7693" width="7.85546875" style="146" customWidth="1"/>
    <col min="7694" max="7694" width="8.140625" style="146" customWidth="1"/>
    <col min="7695" max="7695" width="9.5703125" style="146" customWidth="1"/>
    <col min="7696" max="7696" width="7.28515625" style="146" customWidth="1"/>
    <col min="7697" max="7697" width="9.140625" style="146" customWidth="1"/>
    <col min="7698" max="7698" width="10.140625" style="146" customWidth="1"/>
    <col min="7699" max="7699" width="9.28515625" style="146" customWidth="1"/>
    <col min="7700" max="7700" width="8.85546875" style="146" customWidth="1"/>
    <col min="7701" max="7701" width="12.140625" style="146" customWidth="1"/>
    <col min="7702" max="7702" width="10.140625" style="146" customWidth="1"/>
    <col min="7703" max="7703" width="6.140625" style="146"/>
    <col min="7704" max="7704" width="7.28515625" style="146" customWidth="1"/>
    <col min="7705" max="7934" width="6.140625" style="146"/>
    <col min="7935" max="7935" width="6.140625" style="146" customWidth="1"/>
    <col min="7936" max="7936" width="18.5703125" style="146" customWidth="1"/>
    <col min="7937" max="7937" width="6.140625" style="146" customWidth="1"/>
    <col min="7938" max="7938" width="7.5703125" style="146" customWidth="1"/>
    <col min="7939" max="7939" width="6.140625" style="146" customWidth="1"/>
    <col min="7940" max="7940" width="7.140625" style="146" customWidth="1"/>
    <col min="7941" max="7941" width="6.140625" style="146" customWidth="1"/>
    <col min="7942" max="7942" width="11.42578125" style="146" customWidth="1"/>
    <col min="7943" max="7943" width="6.140625" style="146" hidden="1" customWidth="1"/>
    <col min="7944" max="7944" width="10.5703125" style="146" customWidth="1"/>
    <col min="7945" max="7945" width="10.28515625" style="146" customWidth="1"/>
    <col min="7946" max="7946" width="6.140625" style="146" hidden="1" customWidth="1"/>
    <col min="7947" max="7947" width="9" style="146" customWidth="1"/>
    <col min="7948" max="7948" width="6.140625" style="146" customWidth="1"/>
    <col min="7949" max="7949" width="7.85546875" style="146" customWidth="1"/>
    <col min="7950" max="7950" width="8.140625" style="146" customWidth="1"/>
    <col min="7951" max="7951" width="9.5703125" style="146" customWidth="1"/>
    <col min="7952" max="7952" width="7.28515625" style="146" customWidth="1"/>
    <col min="7953" max="7953" width="9.140625" style="146" customWidth="1"/>
    <col min="7954" max="7954" width="10.140625" style="146" customWidth="1"/>
    <col min="7955" max="7955" width="9.28515625" style="146" customWidth="1"/>
    <col min="7956" max="7956" width="8.85546875" style="146" customWidth="1"/>
    <col min="7957" max="7957" width="12.140625" style="146" customWidth="1"/>
    <col min="7958" max="7958" width="10.140625" style="146" customWidth="1"/>
    <col min="7959" max="7959" width="6.140625" style="146"/>
    <col min="7960" max="7960" width="7.28515625" style="146" customWidth="1"/>
    <col min="7961" max="8190" width="6.140625" style="146"/>
    <col min="8191" max="8191" width="6.140625" style="146" customWidth="1"/>
    <col min="8192" max="8192" width="18.5703125" style="146" customWidth="1"/>
    <col min="8193" max="8193" width="6.140625" style="146" customWidth="1"/>
    <col min="8194" max="8194" width="7.5703125" style="146" customWidth="1"/>
    <col min="8195" max="8195" width="6.140625" style="146" customWidth="1"/>
    <col min="8196" max="8196" width="7.140625" style="146" customWidth="1"/>
    <col min="8197" max="8197" width="6.140625" style="146" customWidth="1"/>
    <col min="8198" max="8198" width="11.42578125" style="146" customWidth="1"/>
    <col min="8199" max="8199" width="6.140625" style="146" hidden="1" customWidth="1"/>
    <col min="8200" max="8200" width="10.5703125" style="146" customWidth="1"/>
    <col min="8201" max="8201" width="10.28515625" style="146" customWidth="1"/>
    <col min="8202" max="8202" width="6.140625" style="146" hidden="1" customWidth="1"/>
    <col min="8203" max="8203" width="9" style="146" customWidth="1"/>
    <col min="8204" max="8204" width="6.140625" style="146" customWidth="1"/>
    <col min="8205" max="8205" width="7.85546875" style="146" customWidth="1"/>
    <col min="8206" max="8206" width="8.140625" style="146" customWidth="1"/>
    <col min="8207" max="8207" width="9.5703125" style="146" customWidth="1"/>
    <col min="8208" max="8208" width="7.28515625" style="146" customWidth="1"/>
    <col min="8209" max="8209" width="9.140625" style="146" customWidth="1"/>
    <col min="8210" max="8210" width="10.140625" style="146" customWidth="1"/>
    <col min="8211" max="8211" width="9.28515625" style="146" customWidth="1"/>
    <col min="8212" max="8212" width="8.85546875" style="146" customWidth="1"/>
    <col min="8213" max="8213" width="12.140625" style="146" customWidth="1"/>
    <col min="8214" max="8214" width="10.140625" style="146" customWidth="1"/>
    <col min="8215" max="8215" width="6.140625" style="146"/>
    <col min="8216" max="8216" width="7.28515625" style="146" customWidth="1"/>
    <col min="8217" max="8446" width="6.140625" style="146"/>
    <col min="8447" max="8447" width="6.140625" style="146" customWidth="1"/>
    <col min="8448" max="8448" width="18.5703125" style="146" customWidth="1"/>
    <col min="8449" max="8449" width="6.140625" style="146" customWidth="1"/>
    <col min="8450" max="8450" width="7.5703125" style="146" customWidth="1"/>
    <col min="8451" max="8451" width="6.140625" style="146" customWidth="1"/>
    <col min="8452" max="8452" width="7.140625" style="146" customWidth="1"/>
    <col min="8453" max="8453" width="6.140625" style="146" customWidth="1"/>
    <col min="8454" max="8454" width="11.42578125" style="146" customWidth="1"/>
    <col min="8455" max="8455" width="6.140625" style="146" hidden="1" customWidth="1"/>
    <col min="8456" max="8456" width="10.5703125" style="146" customWidth="1"/>
    <col min="8457" max="8457" width="10.28515625" style="146" customWidth="1"/>
    <col min="8458" max="8458" width="6.140625" style="146" hidden="1" customWidth="1"/>
    <col min="8459" max="8459" width="9" style="146" customWidth="1"/>
    <col min="8460" max="8460" width="6.140625" style="146" customWidth="1"/>
    <col min="8461" max="8461" width="7.85546875" style="146" customWidth="1"/>
    <col min="8462" max="8462" width="8.140625" style="146" customWidth="1"/>
    <col min="8463" max="8463" width="9.5703125" style="146" customWidth="1"/>
    <col min="8464" max="8464" width="7.28515625" style="146" customWidth="1"/>
    <col min="8465" max="8465" width="9.140625" style="146" customWidth="1"/>
    <col min="8466" max="8466" width="10.140625" style="146" customWidth="1"/>
    <col min="8467" max="8467" width="9.28515625" style="146" customWidth="1"/>
    <col min="8468" max="8468" width="8.85546875" style="146" customWidth="1"/>
    <col min="8469" max="8469" width="12.140625" style="146" customWidth="1"/>
    <col min="8470" max="8470" width="10.140625" style="146" customWidth="1"/>
    <col min="8471" max="8471" width="6.140625" style="146"/>
    <col min="8472" max="8472" width="7.28515625" style="146" customWidth="1"/>
    <col min="8473" max="8702" width="6.140625" style="146"/>
    <col min="8703" max="8703" width="6.140625" style="146" customWidth="1"/>
    <col min="8704" max="8704" width="18.5703125" style="146" customWidth="1"/>
    <col min="8705" max="8705" width="6.140625" style="146" customWidth="1"/>
    <col min="8706" max="8706" width="7.5703125" style="146" customWidth="1"/>
    <col min="8707" max="8707" width="6.140625" style="146" customWidth="1"/>
    <col min="8708" max="8708" width="7.140625" style="146" customWidth="1"/>
    <col min="8709" max="8709" width="6.140625" style="146" customWidth="1"/>
    <col min="8710" max="8710" width="11.42578125" style="146" customWidth="1"/>
    <col min="8711" max="8711" width="6.140625" style="146" hidden="1" customWidth="1"/>
    <col min="8712" max="8712" width="10.5703125" style="146" customWidth="1"/>
    <col min="8713" max="8713" width="10.28515625" style="146" customWidth="1"/>
    <col min="8714" max="8714" width="6.140625" style="146" hidden="1" customWidth="1"/>
    <col min="8715" max="8715" width="9" style="146" customWidth="1"/>
    <col min="8716" max="8716" width="6.140625" style="146" customWidth="1"/>
    <col min="8717" max="8717" width="7.85546875" style="146" customWidth="1"/>
    <col min="8718" max="8718" width="8.140625" style="146" customWidth="1"/>
    <col min="8719" max="8719" width="9.5703125" style="146" customWidth="1"/>
    <col min="8720" max="8720" width="7.28515625" style="146" customWidth="1"/>
    <col min="8721" max="8721" width="9.140625" style="146" customWidth="1"/>
    <col min="8722" max="8722" width="10.140625" style="146" customWidth="1"/>
    <col min="8723" max="8723" width="9.28515625" style="146" customWidth="1"/>
    <col min="8724" max="8724" width="8.85546875" style="146" customWidth="1"/>
    <col min="8725" max="8725" width="12.140625" style="146" customWidth="1"/>
    <col min="8726" max="8726" width="10.140625" style="146" customWidth="1"/>
    <col min="8727" max="8727" width="6.140625" style="146"/>
    <col min="8728" max="8728" width="7.28515625" style="146" customWidth="1"/>
    <col min="8729" max="8958" width="6.140625" style="146"/>
    <col min="8959" max="8959" width="6.140625" style="146" customWidth="1"/>
    <col min="8960" max="8960" width="18.5703125" style="146" customWidth="1"/>
    <col min="8961" max="8961" width="6.140625" style="146" customWidth="1"/>
    <col min="8962" max="8962" width="7.5703125" style="146" customWidth="1"/>
    <col min="8963" max="8963" width="6.140625" style="146" customWidth="1"/>
    <col min="8964" max="8964" width="7.140625" style="146" customWidth="1"/>
    <col min="8965" max="8965" width="6.140625" style="146" customWidth="1"/>
    <col min="8966" max="8966" width="11.42578125" style="146" customWidth="1"/>
    <col min="8967" max="8967" width="6.140625" style="146" hidden="1" customWidth="1"/>
    <col min="8968" max="8968" width="10.5703125" style="146" customWidth="1"/>
    <col min="8969" max="8969" width="10.28515625" style="146" customWidth="1"/>
    <col min="8970" max="8970" width="6.140625" style="146" hidden="1" customWidth="1"/>
    <col min="8971" max="8971" width="9" style="146" customWidth="1"/>
    <col min="8972" max="8972" width="6.140625" style="146" customWidth="1"/>
    <col min="8973" max="8973" width="7.85546875" style="146" customWidth="1"/>
    <col min="8974" max="8974" width="8.140625" style="146" customWidth="1"/>
    <col min="8975" max="8975" width="9.5703125" style="146" customWidth="1"/>
    <col min="8976" max="8976" width="7.28515625" style="146" customWidth="1"/>
    <col min="8977" max="8977" width="9.140625" style="146" customWidth="1"/>
    <col min="8978" max="8978" width="10.140625" style="146" customWidth="1"/>
    <col min="8979" max="8979" width="9.28515625" style="146" customWidth="1"/>
    <col min="8980" max="8980" width="8.85546875" style="146" customWidth="1"/>
    <col min="8981" max="8981" width="12.140625" style="146" customWidth="1"/>
    <col min="8982" max="8982" width="10.140625" style="146" customWidth="1"/>
    <col min="8983" max="8983" width="6.140625" style="146"/>
    <col min="8984" max="8984" width="7.28515625" style="146" customWidth="1"/>
    <col min="8985" max="9214" width="6.140625" style="146"/>
    <col min="9215" max="9215" width="6.140625" style="146" customWidth="1"/>
    <col min="9216" max="9216" width="18.5703125" style="146" customWidth="1"/>
    <col min="9217" max="9217" width="6.140625" style="146" customWidth="1"/>
    <col min="9218" max="9218" width="7.5703125" style="146" customWidth="1"/>
    <col min="9219" max="9219" width="6.140625" style="146" customWidth="1"/>
    <col min="9220" max="9220" width="7.140625" style="146" customWidth="1"/>
    <col min="9221" max="9221" width="6.140625" style="146" customWidth="1"/>
    <col min="9222" max="9222" width="11.42578125" style="146" customWidth="1"/>
    <col min="9223" max="9223" width="6.140625" style="146" hidden="1" customWidth="1"/>
    <col min="9224" max="9224" width="10.5703125" style="146" customWidth="1"/>
    <col min="9225" max="9225" width="10.28515625" style="146" customWidth="1"/>
    <col min="9226" max="9226" width="6.140625" style="146" hidden="1" customWidth="1"/>
    <col min="9227" max="9227" width="9" style="146" customWidth="1"/>
    <col min="9228" max="9228" width="6.140625" style="146" customWidth="1"/>
    <col min="9229" max="9229" width="7.85546875" style="146" customWidth="1"/>
    <col min="9230" max="9230" width="8.140625" style="146" customWidth="1"/>
    <col min="9231" max="9231" width="9.5703125" style="146" customWidth="1"/>
    <col min="9232" max="9232" width="7.28515625" style="146" customWidth="1"/>
    <col min="9233" max="9233" width="9.140625" style="146" customWidth="1"/>
    <col min="9234" max="9234" width="10.140625" style="146" customWidth="1"/>
    <col min="9235" max="9235" width="9.28515625" style="146" customWidth="1"/>
    <col min="9236" max="9236" width="8.85546875" style="146" customWidth="1"/>
    <col min="9237" max="9237" width="12.140625" style="146" customWidth="1"/>
    <col min="9238" max="9238" width="10.140625" style="146" customWidth="1"/>
    <col min="9239" max="9239" width="6.140625" style="146"/>
    <col min="9240" max="9240" width="7.28515625" style="146" customWidth="1"/>
    <col min="9241" max="9470" width="6.140625" style="146"/>
    <col min="9471" max="9471" width="6.140625" style="146" customWidth="1"/>
    <col min="9472" max="9472" width="18.5703125" style="146" customWidth="1"/>
    <col min="9473" max="9473" width="6.140625" style="146" customWidth="1"/>
    <col min="9474" max="9474" width="7.5703125" style="146" customWidth="1"/>
    <col min="9475" max="9475" width="6.140625" style="146" customWidth="1"/>
    <col min="9476" max="9476" width="7.140625" style="146" customWidth="1"/>
    <col min="9477" max="9477" width="6.140625" style="146" customWidth="1"/>
    <col min="9478" max="9478" width="11.42578125" style="146" customWidth="1"/>
    <col min="9479" max="9479" width="6.140625" style="146" hidden="1" customWidth="1"/>
    <col min="9480" max="9480" width="10.5703125" style="146" customWidth="1"/>
    <col min="9481" max="9481" width="10.28515625" style="146" customWidth="1"/>
    <col min="9482" max="9482" width="6.140625" style="146" hidden="1" customWidth="1"/>
    <col min="9483" max="9483" width="9" style="146" customWidth="1"/>
    <col min="9484" max="9484" width="6.140625" style="146" customWidth="1"/>
    <col min="9485" max="9485" width="7.85546875" style="146" customWidth="1"/>
    <col min="9486" max="9486" width="8.140625" style="146" customWidth="1"/>
    <col min="9487" max="9487" width="9.5703125" style="146" customWidth="1"/>
    <col min="9488" max="9488" width="7.28515625" style="146" customWidth="1"/>
    <col min="9489" max="9489" width="9.140625" style="146" customWidth="1"/>
    <col min="9490" max="9490" width="10.140625" style="146" customWidth="1"/>
    <col min="9491" max="9491" width="9.28515625" style="146" customWidth="1"/>
    <col min="9492" max="9492" width="8.85546875" style="146" customWidth="1"/>
    <col min="9493" max="9493" width="12.140625" style="146" customWidth="1"/>
    <col min="9494" max="9494" width="10.140625" style="146" customWidth="1"/>
    <col min="9495" max="9495" width="6.140625" style="146"/>
    <col min="9496" max="9496" width="7.28515625" style="146" customWidth="1"/>
    <col min="9497" max="9726" width="6.140625" style="146"/>
    <col min="9727" max="9727" width="6.140625" style="146" customWidth="1"/>
    <col min="9728" max="9728" width="18.5703125" style="146" customWidth="1"/>
    <col min="9729" max="9729" width="6.140625" style="146" customWidth="1"/>
    <col min="9730" max="9730" width="7.5703125" style="146" customWidth="1"/>
    <col min="9731" max="9731" width="6.140625" style="146" customWidth="1"/>
    <col min="9732" max="9732" width="7.140625" style="146" customWidth="1"/>
    <col min="9733" max="9733" width="6.140625" style="146" customWidth="1"/>
    <col min="9734" max="9734" width="11.42578125" style="146" customWidth="1"/>
    <col min="9735" max="9735" width="6.140625" style="146" hidden="1" customWidth="1"/>
    <col min="9736" max="9736" width="10.5703125" style="146" customWidth="1"/>
    <col min="9737" max="9737" width="10.28515625" style="146" customWidth="1"/>
    <col min="9738" max="9738" width="6.140625" style="146" hidden="1" customWidth="1"/>
    <col min="9739" max="9739" width="9" style="146" customWidth="1"/>
    <col min="9740" max="9740" width="6.140625" style="146" customWidth="1"/>
    <col min="9741" max="9741" width="7.85546875" style="146" customWidth="1"/>
    <col min="9742" max="9742" width="8.140625" style="146" customWidth="1"/>
    <col min="9743" max="9743" width="9.5703125" style="146" customWidth="1"/>
    <col min="9744" max="9744" width="7.28515625" style="146" customWidth="1"/>
    <col min="9745" max="9745" width="9.140625" style="146" customWidth="1"/>
    <col min="9746" max="9746" width="10.140625" style="146" customWidth="1"/>
    <col min="9747" max="9747" width="9.28515625" style="146" customWidth="1"/>
    <col min="9748" max="9748" width="8.85546875" style="146" customWidth="1"/>
    <col min="9749" max="9749" width="12.140625" style="146" customWidth="1"/>
    <col min="9750" max="9750" width="10.140625" style="146" customWidth="1"/>
    <col min="9751" max="9751" width="6.140625" style="146"/>
    <col min="9752" max="9752" width="7.28515625" style="146" customWidth="1"/>
    <col min="9753" max="9982" width="6.140625" style="146"/>
    <col min="9983" max="9983" width="6.140625" style="146" customWidth="1"/>
    <col min="9984" max="9984" width="18.5703125" style="146" customWidth="1"/>
    <col min="9985" max="9985" width="6.140625" style="146" customWidth="1"/>
    <col min="9986" max="9986" width="7.5703125" style="146" customWidth="1"/>
    <col min="9987" max="9987" width="6.140625" style="146" customWidth="1"/>
    <col min="9988" max="9988" width="7.140625" style="146" customWidth="1"/>
    <col min="9989" max="9989" width="6.140625" style="146" customWidth="1"/>
    <col min="9990" max="9990" width="11.42578125" style="146" customWidth="1"/>
    <col min="9991" max="9991" width="6.140625" style="146" hidden="1" customWidth="1"/>
    <col min="9992" max="9992" width="10.5703125" style="146" customWidth="1"/>
    <col min="9993" max="9993" width="10.28515625" style="146" customWidth="1"/>
    <col min="9994" max="9994" width="6.140625" style="146" hidden="1" customWidth="1"/>
    <col min="9995" max="9995" width="9" style="146" customWidth="1"/>
    <col min="9996" max="9996" width="6.140625" style="146" customWidth="1"/>
    <col min="9997" max="9997" width="7.85546875" style="146" customWidth="1"/>
    <col min="9998" max="9998" width="8.140625" style="146" customWidth="1"/>
    <col min="9999" max="9999" width="9.5703125" style="146" customWidth="1"/>
    <col min="10000" max="10000" width="7.28515625" style="146" customWidth="1"/>
    <col min="10001" max="10001" width="9.140625" style="146" customWidth="1"/>
    <col min="10002" max="10002" width="10.140625" style="146" customWidth="1"/>
    <col min="10003" max="10003" width="9.28515625" style="146" customWidth="1"/>
    <col min="10004" max="10004" width="8.85546875" style="146" customWidth="1"/>
    <col min="10005" max="10005" width="12.140625" style="146" customWidth="1"/>
    <col min="10006" max="10006" width="10.140625" style="146" customWidth="1"/>
    <col min="10007" max="10007" width="6.140625" style="146"/>
    <col min="10008" max="10008" width="7.28515625" style="146" customWidth="1"/>
    <col min="10009" max="10238" width="6.140625" style="146"/>
    <col min="10239" max="10239" width="6.140625" style="146" customWidth="1"/>
    <col min="10240" max="10240" width="18.5703125" style="146" customWidth="1"/>
    <col min="10241" max="10241" width="6.140625" style="146" customWidth="1"/>
    <col min="10242" max="10242" width="7.5703125" style="146" customWidth="1"/>
    <col min="10243" max="10243" width="6.140625" style="146" customWidth="1"/>
    <col min="10244" max="10244" width="7.140625" style="146" customWidth="1"/>
    <col min="10245" max="10245" width="6.140625" style="146" customWidth="1"/>
    <col min="10246" max="10246" width="11.42578125" style="146" customWidth="1"/>
    <col min="10247" max="10247" width="6.140625" style="146" hidden="1" customWidth="1"/>
    <col min="10248" max="10248" width="10.5703125" style="146" customWidth="1"/>
    <col min="10249" max="10249" width="10.28515625" style="146" customWidth="1"/>
    <col min="10250" max="10250" width="6.140625" style="146" hidden="1" customWidth="1"/>
    <col min="10251" max="10251" width="9" style="146" customWidth="1"/>
    <col min="10252" max="10252" width="6.140625" style="146" customWidth="1"/>
    <col min="10253" max="10253" width="7.85546875" style="146" customWidth="1"/>
    <col min="10254" max="10254" width="8.140625" style="146" customWidth="1"/>
    <col min="10255" max="10255" width="9.5703125" style="146" customWidth="1"/>
    <col min="10256" max="10256" width="7.28515625" style="146" customWidth="1"/>
    <col min="10257" max="10257" width="9.140625" style="146" customWidth="1"/>
    <col min="10258" max="10258" width="10.140625" style="146" customWidth="1"/>
    <col min="10259" max="10259" width="9.28515625" style="146" customWidth="1"/>
    <col min="10260" max="10260" width="8.85546875" style="146" customWidth="1"/>
    <col min="10261" max="10261" width="12.140625" style="146" customWidth="1"/>
    <col min="10262" max="10262" width="10.140625" style="146" customWidth="1"/>
    <col min="10263" max="10263" width="6.140625" style="146"/>
    <col min="10264" max="10264" width="7.28515625" style="146" customWidth="1"/>
    <col min="10265" max="10494" width="6.140625" style="146"/>
    <col min="10495" max="10495" width="6.140625" style="146" customWidth="1"/>
    <col min="10496" max="10496" width="18.5703125" style="146" customWidth="1"/>
    <col min="10497" max="10497" width="6.140625" style="146" customWidth="1"/>
    <col min="10498" max="10498" width="7.5703125" style="146" customWidth="1"/>
    <col min="10499" max="10499" width="6.140625" style="146" customWidth="1"/>
    <col min="10500" max="10500" width="7.140625" style="146" customWidth="1"/>
    <col min="10501" max="10501" width="6.140625" style="146" customWidth="1"/>
    <col min="10502" max="10502" width="11.42578125" style="146" customWidth="1"/>
    <col min="10503" max="10503" width="6.140625" style="146" hidden="1" customWidth="1"/>
    <col min="10504" max="10504" width="10.5703125" style="146" customWidth="1"/>
    <col min="10505" max="10505" width="10.28515625" style="146" customWidth="1"/>
    <col min="10506" max="10506" width="6.140625" style="146" hidden="1" customWidth="1"/>
    <col min="10507" max="10507" width="9" style="146" customWidth="1"/>
    <col min="10508" max="10508" width="6.140625" style="146" customWidth="1"/>
    <col min="10509" max="10509" width="7.85546875" style="146" customWidth="1"/>
    <col min="10510" max="10510" width="8.140625" style="146" customWidth="1"/>
    <col min="10511" max="10511" width="9.5703125" style="146" customWidth="1"/>
    <col min="10512" max="10512" width="7.28515625" style="146" customWidth="1"/>
    <col min="10513" max="10513" width="9.140625" style="146" customWidth="1"/>
    <col min="10514" max="10514" width="10.140625" style="146" customWidth="1"/>
    <col min="10515" max="10515" width="9.28515625" style="146" customWidth="1"/>
    <col min="10516" max="10516" width="8.85546875" style="146" customWidth="1"/>
    <col min="10517" max="10517" width="12.140625" style="146" customWidth="1"/>
    <col min="10518" max="10518" width="10.140625" style="146" customWidth="1"/>
    <col min="10519" max="10519" width="6.140625" style="146"/>
    <col min="10520" max="10520" width="7.28515625" style="146" customWidth="1"/>
    <col min="10521" max="10750" width="6.140625" style="146"/>
    <col min="10751" max="10751" width="6.140625" style="146" customWidth="1"/>
    <col min="10752" max="10752" width="18.5703125" style="146" customWidth="1"/>
    <col min="10753" max="10753" width="6.140625" style="146" customWidth="1"/>
    <col min="10754" max="10754" width="7.5703125" style="146" customWidth="1"/>
    <col min="10755" max="10755" width="6.140625" style="146" customWidth="1"/>
    <col min="10756" max="10756" width="7.140625" style="146" customWidth="1"/>
    <col min="10757" max="10757" width="6.140625" style="146" customWidth="1"/>
    <col min="10758" max="10758" width="11.42578125" style="146" customWidth="1"/>
    <col min="10759" max="10759" width="6.140625" style="146" hidden="1" customWidth="1"/>
    <col min="10760" max="10760" width="10.5703125" style="146" customWidth="1"/>
    <col min="10761" max="10761" width="10.28515625" style="146" customWidth="1"/>
    <col min="10762" max="10762" width="6.140625" style="146" hidden="1" customWidth="1"/>
    <col min="10763" max="10763" width="9" style="146" customWidth="1"/>
    <col min="10764" max="10764" width="6.140625" style="146" customWidth="1"/>
    <col min="10765" max="10765" width="7.85546875" style="146" customWidth="1"/>
    <col min="10766" max="10766" width="8.140625" style="146" customWidth="1"/>
    <col min="10767" max="10767" width="9.5703125" style="146" customWidth="1"/>
    <col min="10768" max="10768" width="7.28515625" style="146" customWidth="1"/>
    <col min="10769" max="10769" width="9.140625" style="146" customWidth="1"/>
    <col min="10770" max="10770" width="10.140625" style="146" customWidth="1"/>
    <col min="10771" max="10771" width="9.28515625" style="146" customWidth="1"/>
    <col min="10772" max="10772" width="8.85546875" style="146" customWidth="1"/>
    <col min="10773" max="10773" width="12.140625" style="146" customWidth="1"/>
    <col min="10774" max="10774" width="10.140625" style="146" customWidth="1"/>
    <col min="10775" max="10775" width="6.140625" style="146"/>
    <col min="10776" max="10776" width="7.28515625" style="146" customWidth="1"/>
    <col min="10777" max="11006" width="6.140625" style="146"/>
    <col min="11007" max="11007" width="6.140625" style="146" customWidth="1"/>
    <col min="11008" max="11008" width="18.5703125" style="146" customWidth="1"/>
    <col min="11009" max="11009" width="6.140625" style="146" customWidth="1"/>
    <col min="11010" max="11010" width="7.5703125" style="146" customWidth="1"/>
    <col min="11011" max="11011" width="6.140625" style="146" customWidth="1"/>
    <col min="11012" max="11012" width="7.140625" style="146" customWidth="1"/>
    <col min="11013" max="11013" width="6.140625" style="146" customWidth="1"/>
    <col min="11014" max="11014" width="11.42578125" style="146" customWidth="1"/>
    <col min="11015" max="11015" width="6.140625" style="146" hidden="1" customWidth="1"/>
    <col min="11016" max="11016" width="10.5703125" style="146" customWidth="1"/>
    <col min="11017" max="11017" width="10.28515625" style="146" customWidth="1"/>
    <col min="11018" max="11018" width="6.140625" style="146" hidden="1" customWidth="1"/>
    <col min="11019" max="11019" width="9" style="146" customWidth="1"/>
    <col min="11020" max="11020" width="6.140625" style="146" customWidth="1"/>
    <col min="11021" max="11021" width="7.85546875" style="146" customWidth="1"/>
    <col min="11022" max="11022" width="8.140625" style="146" customWidth="1"/>
    <col min="11023" max="11023" width="9.5703125" style="146" customWidth="1"/>
    <col min="11024" max="11024" width="7.28515625" style="146" customWidth="1"/>
    <col min="11025" max="11025" width="9.140625" style="146" customWidth="1"/>
    <col min="11026" max="11026" width="10.140625" style="146" customWidth="1"/>
    <col min="11027" max="11027" width="9.28515625" style="146" customWidth="1"/>
    <col min="11028" max="11028" width="8.85546875" style="146" customWidth="1"/>
    <col min="11029" max="11029" width="12.140625" style="146" customWidth="1"/>
    <col min="11030" max="11030" width="10.140625" style="146" customWidth="1"/>
    <col min="11031" max="11031" width="6.140625" style="146"/>
    <col min="11032" max="11032" width="7.28515625" style="146" customWidth="1"/>
    <col min="11033" max="11262" width="6.140625" style="146"/>
    <col min="11263" max="11263" width="6.140625" style="146" customWidth="1"/>
    <col min="11264" max="11264" width="18.5703125" style="146" customWidth="1"/>
    <col min="11265" max="11265" width="6.140625" style="146" customWidth="1"/>
    <col min="11266" max="11266" width="7.5703125" style="146" customWidth="1"/>
    <col min="11267" max="11267" width="6.140625" style="146" customWidth="1"/>
    <col min="11268" max="11268" width="7.140625" style="146" customWidth="1"/>
    <col min="11269" max="11269" width="6.140625" style="146" customWidth="1"/>
    <col min="11270" max="11270" width="11.42578125" style="146" customWidth="1"/>
    <col min="11271" max="11271" width="6.140625" style="146" hidden="1" customWidth="1"/>
    <col min="11272" max="11272" width="10.5703125" style="146" customWidth="1"/>
    <col min="11273" max="11273" width="10.28515625" style="146" customWidth="1"/>
    <col min="11274" max="11274" width="6.140625" style="146" hidden="1" customWidth="1"/>
    <col min="11275" max="11275" width="9" style="146" customWidth="1"/>
    <col min="11276" max="11276" width="6.140625" style="146" customWidth="1"/>
    <col min="11277" max="11277" width="7.85546875" style="146" customWidth="1"/>
    <col min="11278" max="11278" width="8.140625" style="146" customWidth="1"/>
    <col min="11279" max="11279" width="9.5703125" style="146" customWidth="1"/>
    <col min="11280" max="11280" width="7.28515625" style="146" customWidth="1"/>
    <col min="11281" max="11281" width="9.140625" style="146" customWidth="1"/>
    <col min="11282" max="11282" width="10.140625" style="146" customWidth="1"/>
    <col min="11283" max="11283" width="9.28515625" style="146" customWidth="1"/>
    <col min="11284" max="11284" width="8.85546875" style="146" customWidth="1"/>
    <col min="11285" max="11285" width="12.140625" style="146" customWidth="1"/>
    <col min="11286" max="11286" width="10.140625" style="146" customWidth="1"/>
    <col min="11287" max="11287" width="6.140625" style="146"/>
    <col min="11288" max="11288" width="7.28515625" style="146" customWidth="1"/>
    <col min="11289" max="11518" width="6.140625" style="146"/>
    <col min="11519" max="11519" width="6.140625" style="146" customWidth="1"/>
    <col min="11520" max="11520" width="18.5703125" style="146" customWidth="1"/>
    <col min="11521" max="11521" width="6.140625" style="146" customWidth="1"/>
    <col min="11522" max="11522" width="7.5703125" style="146" customWidth="1"/>
    <col min="11523" max="11523" width="6.140625" style="146" customWidth="1"/>
    <col min="11524" max="11524" width="7.140625" style="146" customWidth="1"/>
    <col min="11525" max="11525" width="6.140625" style="146" customWidth="1"/>
    <col min="11526" max="11526" width="11.42578125" style="146" customWidth="1"/>
    <col min="11527" max="11527" width="6.140625" style="146" hidden="1" customWidth="1"/>
    <col min="11528" max="11528" width="10.5703125" style="146" customWidth="1"/>
    <col min="11529" max="11529" width="10.28515625" style="146" customWidth="1"/>
    <col min="11530" max="11530" width="6.140625" style="146" hidden="1" customWidth="1"/>
    <col min="11531" max="11531" width="9" style="146" customWidth="1"/>
    <col min="11532" max="11532" width="6.140625" style="146" customWidth="1"/>
    <col min="11533" max="11533" width="7.85546875" style="146" customWidth="1"/>
    <col min="11534" max="11534" width="8.140625" style="146" customWidth="1"/>
    <col min="11535" max="11535" width="9.5703125" style="146" customWidth="1"/>
    <col min="11536" max="11536" width="7.28515625" style="146" customWidth="1"/>
    <col min="11537" max="11537" width="9.140625" style="146" customWidth="1"/>
    <col min="11538" max="11538" width="10.140625" style="146" customWidth="1"/>
    <col min="11539" max="11539" width="9.28515625" style="146" customWidth="1"/>
    <col min="11540" max="11540" width="8.85546875" style="146" customWidth="1"/>
    <col min="11541" max="11541" width="12.140625" style="146" customWidth="1"/>
    <col min="11542" max="11542" width="10.140625" style="146" customWidth="1"/>
    <col min="11543" max="11543" width="6.140625" style="146"/>
    <col min="11544" max="11544" width="7.28515625" style="146" customWidth="1"/>
    <col min="11545" max="11774" width="6.140625" style="146"/>
    <col min="11775" max="11775" width="6.140625" style="146" customWidth="1"/>
    <col min="11776" max="11776" width="18.5703125" style="146" customWidth="1"/>
    <col min="11777" max="11777" width="6.140625" style="146" customWidth="1"/>
    <col min="11778" max="11778" width="7.5703125" style="146" customWidth="1"/>
    <col min="11779" max="11779" width="6.140625" style="146" customWidth="1"/>
    <col min="11780" max="11780" width="7.140625" style="146" customWidth="1"/>
    <col min="11781" max="11781" width="6.140625" style="146" customWidth="1"/>
    <col min="11782" max="11782" width="11.42578125" style="146" customWidth="1"/>
    <col min="11783" max="11783" width="6.140625" style="146" hidden="1" customWidth="1"/>
    <col min="11784" max="11784" width="10.5703125" style="146" customWidth="1"/>
    <col min="11785" max="11785" width="10.28515625" style="146" customWidth="1"/>
    <col min="11786" max="11786" width="6.140625" style="146" hidden="1" customWidth="1"/>
    <col min="11787" max="11787" width="9" style="146" customWidth="1"/>
    <col min="11788" max="11788" width="6.140625" style="146" customWidth="1"/>
    <col min="11789" max="11789" width="7.85546875" style="146" customWidth="1"/>
    <col min="11790" max="11790" width="8.140625" style="146" customWidth="1"/>
    <col min="11791" max="11791" width="9.5703125" style="146" customWidth="1"/>
    <col min="11792" max="11792" width="7.28515625" style="146" customWidth="1"/>
    <col min="11793" max="11793" width="9.140625" style="146" customWidth="1"/>
    <col min="11794" max="11794" width="10.140625" style="146" customWidth="1"/>
    <col min="11795" max="11795" width="9.28515625" style="146" customWidth="1"/>
    <col min="11796" max="11796" width="8.85546875" style="146" customWidth="1"/>
    <col min="11797" max="11797" width="12.140625" style="146" customWidth="1"/>
    <col min="11798" max="11798" width="10.140625" style="146" customWidth="1"/>
    <col min="11799" max="11799" width="6.140625" style="146"/>
    <col min="11800" max="11800" width="7.28515625" style="146" customWidth="1"/>
    <col min="11801" max="12030" width="6.140625" style="146"/>
    <col min="12031" max="12031" width="6.140625" style="146" customWidth="1"/>
    <col min="12032" max="12032" width="18.5703125" style="146" customWidth="1"/>
    <col min="12033" max="12033" width="6.140625" style="146" customWidth="1"/>
    <col min="12034" max="12034" width="7.5703125" style="146" customWidth="1"/>
    <col min="12035" max="12035" width="6.140625" style="146" customWidth="1"/>
    <col min="12036" max="12036" width="7.140625" style="146" customWidth="1"/>
    <col min="12037" max="12037" width="6.140625" style="146" customWidth="1"/>
    <col min="12038" max="12038" width="11.42578125" style="146" customWidth="1"/>
    <col min="12039" max="12039" width="6.140625" style="146" hidden="1" customWidth="1"/>
    <col min="12040" max="12040" width="10.5703125" style="146" customWidth="1"/>
    <col min="12041" max="12041" width="10.28515625" style="146" customWidth="1"/>
    <col min="12042" max="12042" width="6.140625" style="146" hidden="1" customWidth="1"/>
    <col min="12043" max="12043" width="9" style="146" customWidth="1"/>
    <col min="12044" max="12044" width="6.140625" style="146" customWidth="1"/>
    <col min="12045" max="12045" width="7.85546875" style="146" customWidth="1"/>
    <col min="12046" max="12046" width="8.140625" style="146" customWidth="1"/>
    <col min="12047" max="12047" width="9.5703125" style="146" customWidth="1"/>
    <col min="12048" max="12048" width="7.28515625" style="146" customWidth="1"/>
    <col min="12049" max="12049" width="9.140625" style="146" customWidth="1"/>
    <col min="12050" max="12050" width="10.140625" style="146" customWidth="1"/>
    <col min="12051" max="12051" width="9.28515625" style="146" customWidth="1"/>
    <col min="12052" max="12052" width="8.85546875" style="146" customWidth="1"/>
    <col min="12053" max="12053" width="12.140625" style="146" customWidth="1"/>
    <col min="12054" max="12054" width="10.140625" style="146" customWidth="1"/>
    <col min="12055" max="12055" width="6.140625" style="146"/>
    <col min="12056" max="12056" width="7.28515625" style="146" customWidth="1"/>
    <col min="12057" max="12286" width="6.140625" style="146"/>
    <col min="12287" max="12287" width="6.140625" style="146" customWidth="1"/>
    <col min="12288" max="12288" width="18.5703125" style="146" customWidth="1"/>
    <col min="12289" max="12289" width="6.140625" style="146" customWidth="1"/>
    <col min="12290" max="12290" width="7.5703125" style="146" customWidth="1"/>
    <col min="12291" max="12291" width="6.140625" style="146" customWidth="1"/>
    <col min="12292" max="12292" width="7.140625" style="146" customWidth="1"/>
    <col min="12293" max="12293" width="6.140625" style="146" customWidth="1"/>
    <col min="12294" max="12294" width="11.42578125" style="146" customWidth="1"/>
    <col min="12295" max="12295" width="6.140625" style="146" hidden="1" customWidth="1"/>
    <col min="12296" max="12296" width="10.5703125" style="146" customWidth="1"/>
    <col min="12297" max="12297" width="10.28515625" style="146" customWidth="1"/>
    <col min="12298" max="12298" width="6.140625" style="146" hidden="1" customWidth="1"/>
    <col min="12299" max="12299" width="9" style="146" customWidth="1"/>
    <col min="12300" max="12300" width="6.140625" style="146" customWidth="1"/>
    <col min="12301" max="12301" width="7.85546875" style="146" customWidth="1"/>
    <col min="12302" max="12302" width="8.140625" style="146" customWidth="1"/>
    <col min="12303" max="12303" width="9.5703125" style="146" customWidth="1"/>
    <col min="12304" max="12304" width="7.28515625" style="146" customWidth="1"/>
    <col min="12305" max="12305" width="9.140625" style="146" customWidth="1"/>
    <col min="12306" max="12306" width="10.140625" style="146" customWidth="1"/>
    <col min="12307" max="12307" width="9.28515625" style="146" customWidth="1"/>
    <col min="12308" max="12308" width="8.85546875" style="146" customWidth="1"/>
    <col min="12309" max="12309" width="12.140625" style="146" customWidth="1"/>
    <col min="12310" max="12310" width="10.140625" style="146" customWidth="1"/>
    <col min="12311" max="12311" width="6.140625" style="146"/>
    <col min="12312" max="12312" width="7.28515625" style="146" customWidth="1"/>
    <col min="12313" max="12542" width="6.140625" style="146"/>
    <col min="12543" max="12543" width="6.140625" style="146" customWidth="1"/>
    <col min="12544" max="12544" width="18.5703125" style="146" customWidth="1"/>
    <col min="12545" max="12545" width="6.140625" style="146" customWidth="1"/>
    <col min="12546" max="12546" width="7.5703125" style="146" customWidth="1"/>
    <col min="12547" max="12547" width="6.140625" style="146" customWidth="1"/>
    <col min="12548" max="12548" width="7.140625" style="146" customWidth="1"/>
    <col min="12549" max="12549" width="6.140625" style="146" customWidth="1"/>
    <col min="12550" max="12550" width="11.42578125" style="146" customWidth="1"/>
    <col min="12551" max="12551" width="6.140625" style="146" hidden="1" customWidth="1"/>
    <col min="12552" max="12552" width="10.5703125" style="146" customWidth="1"/>
    <col min="12553" max="12553" width="10.28515625" style="146" customWidth="1"/>
    <col min="12554" max="12554" width="6.140625" style="146" hidden="1" customWidth="1"/>
    <col min="12555" max="12555" width="9" style="146" customWidth="1"/>
    <col min="12556" max="12556" width="6.140625" style="146" customWidth="1"/>
    <col min="12557" max="12557" width="7.85546875" style="146" customWidth="1"/>
    <col min="12558" max="12558" width="8.140625" style="146" customWidth="1"/>
    <col min="12559" max="12559" width="9.5703125" style="146" customWidth="1"/>
    <col min="12560" max="12560" width="7.28515625" style="146" customWidth="1"/>
    <col min="12561" max="12561" width="9.140625" style="146" customWidth="1"/>
    <col min="12562" max="12562" width="10.140625" style="146" customWidth="1"/>
    <col min="12563" max="12563" width="9.28515625" style="146" customWidth="1"/>
    <col min="12564" max="12564" width="8.85546875" style="146" customWidth="1"/>
    <col min="12565" max="12565" width="12.140625" style="146" customWidth="1"/>
    <col min="12566" max="12566" width="10.140625" style="146" customWidth="1"/>
    <col min="12567" max="12567" width="6.140625" style="146"/>
    <col min="12568" max="12568" width="7.28515625" style="146" customWidth="1"/>
    <col min="12569" max="12798" width="6.140625" style="146"/>
    <col min="12799" max="12799" width="6.140625" style="146" customWidth="1"/>
    <col min="12800" max="12800" width="18.5703125" style="146" customWidth="1"/>
    <col min="12801" max="12801" width="6.140625" style="146" customWidth="1"/>
    <col min="12802" max="12802" width="7.5703125" style="146" customWidth="1"/>
    <col min="12803" max="12803" width="6.140625" style="146" customWidth="1"/>
    <col min="12804" max="12804" width="7.140625" style="146" customWidth="1"/>
    <col min="12805" max="12805" width="6.140625" style="146" customWidth="1"/>
    <col min="12806" max="12806" width="11.42578125" style="146" customWidth="1"/>
    <col min="12807" max="12807" width="6.140625" style="146" hidden="1" customWidth="1"/>
    <col min="12808" max="12808" width="10.5703125" style="146" customWidth="1"/>
    <col min="12809" max="12809" width="10.28515625" style="146" customWidth="1"/>
    <col min="12810" max="12810" width="6.140625" style="146" hidden="1" customWidth="1"/>
    <col min="12811" max="12811" width="9" style="146" customWidth="1"/>
    <col min="12812" max="12812" width="6.140625" style="146" customWidth="1"/>
    <col min="12813" max="12813" width="7.85546875" style="146" customWidth="1"/>
    <col min="12814" max="12814" width="8.140625" style="146" customWidth="1"/>
    <col min="12815" max="12815" width="9.5703125" style="146" customWidth="1"/>
    <col min="12816" max="12816" width="7.28515625" style="146" customWidth="1"/>
    <col min="12817" max="12817" width="9.140625" style="146" customWidth="1"/>
    <col min="12818" max="12818" width="10.140625" style="146" customWidth="1"/>
    <col min="12819" max="12819" width="9.28515625" style="146" customWidth="1"/>
    <col min="12820" max="12820" width="8.85546875" style="146" customWidth="1"/>
    <col min="12821" max="12821" width="12.140625" style="146" customWidth="1"/>
    <col min="12822" max="12822" width="10.140625" style="146" customWidth="1"/>
    <col min="12823" max="12823" width="6.140625" style="146"/>
    <col min="12824" max="12824" width="7.28515625" style="146" customWidth="1"/>
    <col min="12825" max="13054" width="6.140625" style="146"/>
    <col min="13055" max="13055" width="6.140625" style="146" customWidth="1"/>
    <col min="13056" max="13056" width="18.5703125" style="146" customWidth="1"/>
    <col min="13057" max="13057" width="6.140625" style="146" customWidth="1"/>
    <col min="13058" max="13058" width="7.5703125" style="146" customWidth="1"/>
    <col min="13059" max="13059" width="6.140625" style="146" customWidth="1"/>
    <col min="13060" max="13060" width="7.140625" style="146" customWidth="1"/>
    <col min="13061" max="13061" width="6.140625" style="146" customWidth="1"/>
    <col min="13062" max="13062" width="11.42578125" style="146" customWidth="1"/>
    <col min="13063" max="13063" width="6.140625" style="146" hidden="1" customWidth="1"/>
    <col min="13064" max="13064" width="10.5703125" style="146" customWidth="1"/>
    <col min="13065" max="13065" width="10.28515625" style="146" customWidth="1"/>
    <col min="13066" max="13066" width="6.140625" style="146" hidden="1" customWidth="1"/>
    <col min="13067" max="13067" width="9" style="146" customWidth="1"/>
    <col min="13068" max="13068" width="6.140625" style="146" customWidth="1"/>
    <col min="13069" max="13069" width="7.85546875" style="146" customWidth="1"/>
    <col min="13070" max="13070" width="8.140625" style="146" customWidth="1"/>
    <col min="13071" max="13071" width="9.5703125" style="146" customWidth="1"/>
    <col min="13072" max="13072" width="7.28515625" style="146" customWidth="1"/>
    <col min="13073" max="13073" width="9.140625" style="146" customWidth="1"/>
    <col min="13074" max="13074" width="10.140625" style="146" customWidth="1"/>
    <col min="13075" max="13075" width="9.28515625" style="146" customWidth="1"/>
    <col min="13076" max="13076" width="8.85546875" style="146" customWidth="1"/>
    <col min="13077" max="13077" width="12.140625" style="146" customWidth="1"/>
    <col min="13078" max="13078" width="10.140625" style="146" customWidth="1"/>
    <col min="13079" max="13079" width="6.140625" style="146"/>
    <col min="13080" max="13080" width="7.28515625" style="146" customWidth="1"/>
    <col min="13081" max="13310" width="6.140625" style="146"/>
    <col min="13311" max="13311" width="6.140625" style="146" customWidth="1"/>
    <col min="13312" max="13312" width="18.5703125" style="146" customWidth="1"/>
    <col min="13313" max="13313" width="6.140625" style="146" customWidth="1"/>
    <col min="13314" max="13314" width="7.5703125" style="146" customWidth="1"/>
    <col min="13315" max="13315" width="6.140625" style="146" customWidth="1"/>
    <col min="13316" max="13316" width="7.140625" style="146" customWidth="1"/>
    <col min="13317" max="13317" width="6.140625" style="146" customWidth="1"/>
    <col min="13318" max="13318" width="11.42578125" style="146" customWidth="1"/>
    <col min="13319" max="13319" width="6.140625" style="146" hidden="1" customWidth="1"/>
    <col min="13320" max="13320" width="10.5703125" style="146" customWidth="1"/>
    <col min="13321" max="13321" width="10.28515625" style="146" customWidth="1"/>
    <col min="13322" max="13322" width="6.140625" style="146" hidden="1" customWidth="1"/>
    <col min="13323" max="13323" width="9" style="146" customWidth="1"/>
    <col min="13324" max="13324" width="6.140625" style="146" customWidth="1"/>
    <col min="13325" max="13325" width="7.85546875" style="146" customWidth="1"/>
    <col min="13326" max="13326" width="8.140625" style="146" customWidth="1"/>
    <col min="13327" max="13327" width="9.5703125" style="146" customWidth="1"/>
    <col min="13328" max="13328" width="7.28515625" style="146" customWidth="1"/>
    <col min="13329" max="13329" width="9.140625" style="146" customWidth="1"/>
    <col min="13330" max="13330" width="10.140625" style="146" customWidth="1"/>
    <col min="13331" max="13331" width="9.28515625" style="146" customWidth="1"/>
    <col min="13332" max="13332" width="8.85546875" style="146" customWidth="1"/>
    <col min="13333" max="13333" width="12.140625" style="146" customWidth="1"/>
    <col min="13334" max="13334" width="10.140625" style="146" customWidth="1"/>
    <col min="13335" max="13335" width="6.140625" style="146"/>
    <col min="13336" max="13336" width="7.28515625" style="146" customWidth="1"/>
    <col min="13337" max="13566" width="6.140625" style="146"/>
    <col min="13567" max="13567" width="6.140625" style="146" customWidth="1"/>
    <col min="13568" max="13568" width="18.5703125" style="146" customWidth="1"/>
    <col min="13569" max="13569" width="6.140625" style="146" customWidth="1"/>
    <col min="13570" max="13570" width="7.5703125" style="146" customWidth="1"/>
    <col min="13571" max="13571" width="6.140625" style="146" customWidth="1"/>
    <col min="13572" max="13572" width="7.140625" style="146" customWidth="1"/>
    <col min="13573" max="13573" width="6.140625" style="146" customWidth="1"/>
    <col min="13574" max="13574" width="11.42578125" style="146" customWidth="1"/>
    <col min="13575" max="13575" width="6.140625" style="146" hidden="1" customWidth="1"/>
    <col min="13576" max="13576" width="10.5703125" style="146" customWidth="1"/>
    <col min="13577" max="13577" width="10.28515625" style="146" customWidth="1"/>
    <col min="13578" max="13578" width="6.140625" style="146" hidden="1" customWidth="1"/>
    <col min="13579" max="13579" width="9" style="146" customWidth="1"/>
    <col min="13580" max="13580" width="6.140625" style="146" customWidth="1"/>
    <col min="13581" max="13581" width="7.85546875" style="146" customWidth="1"/>
    <col min="13582" max="13582" width="8.140625" style="146" customWidth="1"/>
    <col min="13583" max="13583" width="9.5703125" style="146" customWidth="1"/>
    <col min="13584" max="13584" width="7.28515625" style="146" customWidth="1"/>
    <col min="13585" max="13585" width="9.140625" style="146" customWidth="1"/>
    <col min="13586" max="13586" width="10.140625" style="146" customWidth="1"/>
    <col min="13587" max="13587" width="9.28515625" style="146" customWidth="1"/>
    <col min="13588" max="13588" width="8.85546875" style="146" customWidth="1"/>
    <col min="13589" max="13589" width="12.140625" style="146" customWidth="1"/>
    <col min="13590" max="13590" width="10.140625" style="146" customWidth="1"/>
    <col min="13591" max="13591" width="6.140625" style="146"/>
    <col min="13592" max="13592" width="7.28515625" style="146" customWidth="1"/>
    <col min="13593" max="13822" width="6.140625" style="146"/>
    <col min="13823" max="13823" width="6.140625" style="146" customWidth="1"/>
    <col min="13824" max="13824" width="18.5703125" style="146" customWidth="1"/>
    <col min="13825" max="13825" width="6.140625" style="146" customWidth="1"/>
    <col min="13826" max="13826" width="7.5703125" style="146" customWidth="1"/>
    <col min="13827" max="13827" width="6.140625" style="146" customWidth="1"/>
    <col min="13828" max="13828" width="7.140625" style="146" customWidth="1"/>
    <col min="13829" max="13829" width="6.140625" style="146" customWidth="1"/>
    <col min="13830" max="13830" width="11.42578125" style="146" customWidth="1"/>
    <col min="13831" max="13831" width="6.140625" style="146" hidden="1" customWidth="1"/>
    <col min="13832" max="13832" width="10.5703125" style="146" customWidth="1"/>
    <col min="13833" max="13833" width="10.28515625" style="146" customWidth="1"/>
    <col min="13834" max="13834" width="6.140625" style="146" hidden="1" customWidth="1"/>
    <col min="13835" max="13835" width="9" style="146" customWidth="1"/>
    <col min="13836" max="13836" width="6.140625" style="146" customWidth="1"/>
    <col min="13837" max="13837" width="7.85546875" style="146" customWidth="1"/>
    <col min="13838" max="13838" width="8.140625" style="146" customWidth="1"/>
    <col min="13839" max="13839" width="9.5703125" style="146" customWidth="1"/>
    <col min="13840" max="13840" width="7.28515625" style="146" customWidth="1"/>
    <col min="13841" max="13841" width="9.140625" style="146" customWidth="1"/>
    <col min="13842" max="13842" width="10.140625" style="146" customWidth="1"/>
    <col min="13843" max="13843" width="9.28515625" style="146" customWidth="1"/>
    <col min="13844" max="13844" width="8.85546875" style="146" customWidth="1"/>
    <col min="13845" max="13845" width="12.140625" style="146" customWidth="1"/>
    <col min="13846" max="13846" width="10.140625" style="146" customWidth="1"/>
    <col min="13847" max="13847" width="6.140625" style="146"/>
    <col min="13848" max="13848" width="7.28515625" style="146" customWidth="1"/>
    <col min="13849" max="14078" width="6.140625" style="146"/>
    <col min="14079" max="14079" width="6.140625" style="146" customWidth="1"/>
    <col min="14080" max="14080" width="18.5703125" style="146" customWidth="1"/>
    <col min="14081" max="14081" width="6.140625" style="146" customWidth="1"/>
    <col min="14082" max="14082" width="7.5703125" style="146" customWidth="1"/>
    <col min="14083" max="14083" width="6.140625" style="146" customWidth="1"/>
    <col min="14084" max="14084" width="7.140625" style="146" customWidth="1"/>
    <col min="14085" max="14085" width="6.140625" style="146" customWidth="1"/>
    <col min="14086" max="14086" width="11.42578125" style="146" customWidth="1"/>
    <col min="14087" max="14087" width="6.140625" style="146" hidden="1" customWidth="1"/>
    <col min="14088" max="14088" width="10.5703125" style="146" customWidth="1"/>
    <col min="14089" max="14089" width="10.28515625" style="146" customWidth="1"/>
    <col min="14090" max="14090" width="6.140625" style="146" hidden="1" customWidth="1"/>
    <col min="14091" max="14091" width="9" style="146" customWidth="1"/>
    <col min="14092" max="14092" width="6.140625" style="146" customWidth="1"/>
    <col min="14093" max="14093" width="7.85546875" style="146" customWidth="1"/>
    <col min="14094" max="14094" width="8.140625" style="146" customWidth="1"/>
    <col min="14095" max="14095" width="9.5703125" style="146" customWidth="1"/>
    <col min="14096" max="14096" width="7.28515625" style="146" customWidth="1"/>
    <col min="14097" max="14097" width="9.140625" style="146" customWidth="1"/>
    <col min="14098" max="14098" width="10.140625" style="146" customWidth="1"/>
    <col min="14099" max="14099" width="9.28515625" style="146" customWidth="1"/>
    <col min="14100" max="14100" width="8.85546875" style="146" customWidth="1"/>
    <col min="14101" max="14101" width="12.140625" style="146" customWidth="1"/>
    <col min="14102" max="14102" width="10.140625" style="146" customWidth="1"/>
    <col min="14103" max="14103" width="6.140625" style="146"/>
    <col min="14104" max="14104" width="7.28515625" style="146" customWidth="1"/>
    <col min="14105" max="14334" width="6.140625" style="146"/>
    <col min="14335" max="14335" width="6.140625" style="146" customWidth="1"/>
    <col min="14336" max="14336" width="18.5703125" style="146" customWidth="1"/>
    <col min="14337" max="14337" width="6.140625" style="146" customWidth="1"/>
    <col min="14338" max="14338" width="7.5703125" style="146" customWidth="1"/>
    <col min="14339" max="14339" width="6.140625" style="146" customWidth="1"/>
    <col min="14340" max="14340" width="7.140625" style="146" customWidth="1"/>
    <col min="14341" max="14341" width="6.140625" style="146" customWidth="1"/>
    <col min="14342" max="14342" width="11.42578125" style="146" customWidth="1"/>
    <col min="14343" max="14343" width="6.140625" style="146" hidden="1" customWidth="1"/>
    <col min="14344" max="14344" width="10.5703125" style="146" customWidth="1"/>
    <col min="14345" max="14345" width="10.28515625" style="146" customWidth="1"/>
    <col min="14346" max="14346" width="6.140625" style="146" hidden="1" customWidth="1"/>
    <col min="14347" max="14347" width="9" style="146" customWidth="1"/>
    <col min="14348" max="14348" width="6.140625" style="146" customWidth="1"/>
    <col min="14349" max="14349" width="7.85546875" style="146" customWidth="1"/>
    <col min="14350" max="14350" width="8.140625" style="146" customWidth="1"/>
    <col min="14351" max="14351" width="9.5703125" style="146" customWidth="1"/>
    <col min="14352" max="14352" width="7.28515625" style="146" customWidth="1"/>
    <col min="14353" max="14353" width="9.140625" style="146" customWidth="1"/>
    <col min="14354" max="14354" width="10.140625" style="146" customWidth="1"/>
    <col min="14355" max="14355" width="9.28515625" style="146" customWidth="1"/>
    <col min="14356" max="14356" width="8.85546875" style="146" customWidth="1"/>
    <col min="14357" max="14357" width="12.140625" style="146" customWidth="1"/>
    <col min="14358" max="14358" width="10.140625" style="146" customWidth="1"/>
    <col min="14359" max="14359" width="6.140625" style="146"/>
    <col min="14360" max="14360" width="7.28515625" style="146" customWidth="1"/>
    <col min="14361" max="14590" width="6.140625" style="146"/>
    <col min="14591" max="14591" width="6.140625" style="146" customWidth="1"/>
    <col min="14592" max="14592" width="18.5703125" style="146" customWidth="1"/>
    <col min="14593" max="14593" width="6.140625" style="146" customWidth="1"/>
    <col min="14594" max="14594" width="7.5703125" style="146" customWidth="1"/>
    <col min="14595" max="14595" width="6.140625" style="146" customWidth="1"/>
    <col min="14596" max="14596" width="7.140625" style="146" customWidth="1"/>
    <col min="14597" max="14597" width="6.140625" style="146" customWidth="1"/>
    <col min="14598" max="14598" width="11.42578125" style="146" customWidth="1"/>
    <col min="14599" max="14599" width="6.140625" style="146" hidden="1" customWidth="1"/>
    <col min="14600" max="14600" width="10.5703125" style="146" customWidth="1"/>
    <col min="14601" max="14601" width="10.28515625" style="146" customWidth="1"/>
    <col min="14602" max="14602" width="6.140625" style="146" hidden="1" customWidth="1"/>
    <col min="14603" max="14603" width="9" style="146" customWidth="1"/>
    <col min="14604" max="14604" width="6.140625" style="146" customWidth="1"/>
    <col min="14605" max="14605" width="7.85546875" style="146" customWidth="1"/>
    <col min="14606" max="14606" width="8.140625" style="146" customWidth="1"/>
    <col min="14607" max="14607" width="9.5703125" style="146" customWidth="1"/>
    <col min="14608" max="14608" width="7.28515625" style="146" customWidth="1"/>
    <col min="14609" max="14609" width="9.140625" style="146" customWidth="1"/>
    <col min="14610" max="14610" width="10.140625" style="146" customWidth="1"/>
    <col min="14611" max="14611" width="9.28515625" style="146" customWidth="1"/>
    <col min="14612" max="14612" width="8.85546875" style="146" customWidth="1"/>
    <col min="14613" max="14613" width="12.140625" style="146" customWidth="1"/>
    <col min="14614" max="14614" width="10.140625" style="146" customWidth="1"/>
    <col min="14615" max="14615" width="6.140625" style="146"/>
    <col min="14616" max="14616" width="7.28515625" style="146" customWidth="1"/>
    <col min="14617" max="14846" width="6.140625" style="146"/>
    <col min="14847" max="14847" width="6.140625" style="146" customWidth="1"/>
    <col min="14848" max="14848" width="18.5703125" style="146" customWidth="1"/>
    <col min="14849" max="14849" width="6.140625" style="146" customWidth="1"/>
    <col min="14850" max="14850" width="7.5703125" style="146" customWidth="1"/>
    <col min="14851" max="14851" width="6.140625" style="146" customWidth="1"/>
    <col min="14852" max="14852" width="7.140625" style="146" customWidth="1"/>
    <col min="14853" max="14853" width="6.140625" style="146" customWidth="1"/>
    <col min="14854" max="14854" width="11.42578125" style="146" customWidth="1"/>
    <col min="14855" max="14855" width="6.140625" style="146" hidden="1" customWidth="1"/>
    <col min="14856" max="14856" width="10.5703125" style="146" customWidth="1"/>
    <col min="14857" max="14857" width="10.28515625" style="146" customWidth="1"/>
    <col min="14858" max="14858" width="6.140625" style="146" hidden="1" customWidth="1"/>
    <col min="14859" max="14859" width="9" style="146" customWidth="1"/>
    <col min="14860" max="14860" width="6.140625" style="146" customWidth="1"/>
    <col min="14861" max="14861" width="7.85546875" style="146" customWidth="1"/>
    <col min="14862" max="14862" width="8.140625" style="146" customWidth="1"/>
    <col min="14863" max="14863" width="9.5703125" style="146" customWidth="1"/>
    <col min="14864" max="14864" width="7.28515625" style="146" customWidth="1"/>
    <col min="14865" max="14865" width="9.140625" style="146" customWidth="1"/>
    <col min="14866" max="14866" width="10.140625" style="146" customWidth="1"/>
    <col min="14867" max="14867" width="9.28515625" style="146" customWidth="1"/>
    <col min="14868" max="14868" width="8.85546875" style="146" customWidth="1"/>
    <col min="14869" max="14869" width="12.140625" style="146" customWidth="1"/>
    <col min="14870" max="14870" width="10.140625" style="146" customWidth="1"/>
    <col min="14871" max="14871" width="6.140625" style="146"/>
    <col min="14872" max="14872" width="7.28515625" style="146" customWidth="1"/>
    <col min="14873" max="15102" width="6.140625" style="146"/>
    <col min="15103" max="15103" width="6.140625" style="146" customWidth="1"/>
    <col min="15104" max="15104" width="18.5703125" style="146" customWidth="1"/>
    <col min="15105" max="15105" width="6.140625" style="146" customWidth="1"/>
    <col min="15106" max="15106" width="7.5703125" style="146" customWidth="1"/>
    <col min="15107" max="15107" width="6.140625" style="146" customWidth="1"/>
    <col min="15108" max="15108" width="7.140625" style="146" customWidth="1"/>
    <col min="15109" max="15109" width="6.140625" style="146" customWidth="1"/>
    <col min="15110" max="15110" width="11.42578125" style="146" customWidth="1"/>
    <col min="15111" max="15111" width="6.140625" style="146" hidden="1" customWidth="1"/>
    <col min="15112" max="15112" width="10.5703125" style="146" customWidth="1"/>
    <col min="15113" max="15113" width="10.28515625" style="146" customWidth="1"/>
    <col min="15114" max="15114" width="6.140625" style="146" hidden="1" customWidth="1"/>
    <col min="15115" max="15115" width="9" style="146" customWidth="1"/>
    <col min="15116" max="15116" width="6.140625" style="146" customWidth="1"/>
    <col min="15117" max="15117" width="7.85546875" style="146" customWidth="1"/>
    <col min="15118" max="15118" width="8.140625" style="146" customWidth="1"/>
    <col min="15119" max="15119" width="9.5703125" style="146" customWidth="1"/>
    <col min="15120" max="15120" width="7.28515625" style="146" customWidth="1"/>
    <col min="15121" max="15121" width="9.140625" style="146" customWidth="1"/>
    <col min="15122" max="15122" width="10.140625" style="146" customWidth="1"/>
    <col min="15123" max="15123" width="9.28515625" style="146" customWidth="1"/>
    <col min="15124" max="15124" width="8.85546875" style="146" customWidth="1"/>
    <col min="15125" max="15125" width="12.140625" style="146" customWidth="1"/>
    <col min="15126" max="15126" width="10.140625" style="146" customWidth="1"/>
    <col min="15127" max="15127" width="6.140625" style="146"/>
    <col min="15128" max="15128" width="7.28515625" style="146" customWidth="1"/>
    <col min="15129" max="15358" width="6.140625" style="146"/>
    <col min="15359" max="15359" width="6.140625" style="146" customWidth="1"/>
    <col min="15360" max="15360" width="18.5703125" style="146" customWidth="1"/>
    <col min="15361" max="15361" width="6.140625" style="146" customWidth="1"/>
    <col min="15362" max="15362" width="7.5703125" style="146" customWidth="1"/>
    <col min="15363" max="15363" width="6.140625" style="146" customWidth="1"/>
    <col min="15364" max="15364" width="7.140625" style="146" customWidth="1"/>
    <col min="15365" max="15365" width="6.140625" style="146" customWidth="1"/>
    <col min="15366" max="15366" width="11.42578125" style="146" customWidth="1"/>
    <col min="15367" max="15367" width="6.140625" style="146" hidden="1" customWidth="1"/>
    <col min="15368" max="15368" width="10.5703125" style="146" customWidth="1"/>
    <col min="15369" max="15369" width="10.28515625" style="146" customWidth="1"/>
    <col min="15370" max="15370" width="6.140625" style="146" hidden="1" customWidth="1"/>
    <col min="15371" max="15371" width="9" style="146" customWidth="1"/>
    <col min="15372" max="15372" width="6.140625" style="146" customWidth="1"/>
    <col min="15373" max="15373" width="7.85546875" style="146" customWidth="1"/>
    <col min="15374" max="15374" width="8.140625" style="146" customWidth="1"/>
    <col min="15375" max="15375" width="9.5703125" style="146" customWidth="1"/>
    <col min="15376" max="15376" width="7.28515625" style="146" customWidth="1"/>
    <col min="15377" max="15377" width="9.140625" style="146" customWidth="1"/>
    <col min="15378" max="15378" width="10.140625" style="146" customWidth="1"/>
    <col min="15379" max="15379" width="9.28515625" style="146" customWidth="1"/>
    <col min="15380" max="15380" width="8.85546875" style="146" customWidth="1"/>
    <col min="15381" max="15381" width="12.140625" style="146" customWidth="1"/>
    <col min="15382" max="15382" width="10.140625" style="146" customWidth="1"/>
    <col min="15383" max="15383" width="6.140625" style="146"/>
    <col min="15384" max="15384" width="7.28515625" style="146" customWidth="1"/>
    <col min="15385" max="15614" width="6.140625" style="146"/>
    <col min="15615" max="15615" width="6.140625" style="146" customWidth="1"/>
    <col min="15616" max="15616" width="18.5703125" style="146" customWidth="1"/>
    <col min="15617" max="15617" width="6.140625" style="146" customWidth="1"/>
    <col min="15618" max="15618" width="7.5703125" style="146" customWidth="1"/>
    <col min="15619" max="15619" width="6.140625" style="146" customWidth="1"/>
    <col min="15620" max="15620" width="7.140625" style="146" customWidth="1"/>
    <col min="15621" max="15621" width="6.140625" style="146" customWidth="1"/>
    <col min="15622" max="15622" width="11.42578125" style="146" customWidth="1"/>
    <col min="15623" max="15623" width="6.140625" style="146" hidden="1" customWidth="1"/>
    <col min="15624" max="15624" width="10.5703125" style="146" customWidth="1"/>
    <col min="15625" max="15625" width="10.28515625" style="146" customWidth="1"/>
    <col min="15626" max="15626" width="6.140625" style="146" hidden="1" customWidth="1"/>
    <col min="15627" max="15627" width="9" style="146" customWidth="1"/>
    <col min="15628" max="15628" width="6.140625" style="146" customWidth="1"/>
    <col min="15629" max="15629" width="7.85546875" style="146" customWidth="1"/>
    <col min="15630" max="15630" width="8.140625" style="146" customWidth="1"/>
    <col min="15631" max="15631" width="9.5703125" style="146" customWidth="1"/>
    <col min="15632" max="15632" width="7.28515625" style="146" customWidth="1"/>
    <col min="15633" max="15633" width="9.140625" style="146" customWidth="1"/>
    <col min="15634" max="15634" width="10.140625" style="146" customWidth="1"/>
    <col min="15635" max="15635" width="9.28515625" style="146" customWidth="1"/>
    <col min="15636" max="15636" width="8.85546875" style="146" customWidth="1"/>
    <col min="15637" max="15637" width="12.140625" style="146" customWidth="1"/>
    <col min="15638" max="15638" width="10.140625" style="146" customWidth="1"/>
    <col min="15639" max="15639" width="6.140625" style="146"/>
    <col min="15640" max="15640" width="7.28515625" style="146" customWidth="1"/>
    <col min="15641" max="15870" width="6.140625" style="146"/>
    <col min="15871" max="15871" width="6.140625" style="146" customWidth="1"/>
    <col min="15872" max="15872" width="18.5703125" style="146" customWidth="1"/>
    <col min="15873" max="15873" width="6.140625" style="146" customWidth="1"/>
    <col min="15874" max="15874" width="7.5703125" style="146" customWidth="1"/>
    <col min="15875" max="15875" width="6.140625" style="146" customWidth="1"/>
    <col min="15876" max="15876" width="7.140625" style="146" customWidth="1"/>
    <col min="15877" max="15877" width="6.140625" style="146" customWidth="1"/>
    <col min="15878" max="15878" width="11.42578125" style="146" customWidth="1"/>
    <col min="15879" max="15879" width="6.140625" style="146" hidden="1" customWidth="1"/>
    <col min="15880" max="15880" width="10.5703125" style="146" customWidth="1"/>
    <col min="15881" max="15881" width="10.28515625" style="146" customWidth="1"/>
    <col min="15882" max="15882" width="6.140625" style="146" hidden="1" customWidth="1"/>
    <col min="15883" max="15883" width="9" style="146" customWidth="1"/>
    <col min="15884" max="15884" width="6.140625" style="146" customWidth="1"/>
    <col min="15885" max="15885" width="7.85546875" style="146" customWidth="1"/>
    <col min="15886" max="15886" width="8.140625" style="146" customWidth="1"/>
    <col min="15887" max="15887" width="9.5703125" style="146" customWidth="1"/>
    <col min="15888" max="15888" width="7.28515625" style="146" customWidth="1"/>
    <col min="15889" max="15889" width="9.140625" style="146" customWidth="1"/>
    <col min="15890" max="15890" width="10.140625" style="146" customWidth="1"/>
    <col min="15891" max="15891" width="9.28515625" style="146" customWidth="1"/>
    <col min="15892" max="15892" width="8.85546875" style="146" customWidth="1"/>
    <col min="15893" max="15893" width="12.140625" style="146" customWidth="1"/>
    <col min="15894" max="15894" width="10.140625" style="146" customWidth="1"/>
    <col min="15895" max="15895" width="6.140625" style="146"/>
    <col min="15896" max="15896" width="7.28515625" style="146" customWidth="1"/>
    <col min="15897" max="16126" width="6.140625" style="146"/>
    <col min="16127" max="16127" width="6.140625" style="146" customWidth="1"/>
    <col min="16128" max="16128" width="18.5703125" style="146" customWidth="1"/>
    <col min="16129" max="16129" width="6.140625" style="146" customWidth="1"/>
    <col min="16130" max="16130" width="7.5703125" style="146" customWidth="1"/>
    <col min="16131" max="16131" width="6.140625" style="146" customWidth="1"/>
    <col min="16132" max="16132" width="7.140625" style="146" customWidth="1"/>
    <col min="16133" max="16133" width="6.140625" style="146" customWidth="1"/>
    <col min="16134" max="16134" width="11.42578125" style="146" customWidth="1"/>
    <col min="16135" max="16135" width="6.140625" style="146" hidden="1" customWidth="1"/>
    <col min="16136" max="16136" width="10.5703125" style="146" customWidth="1"/>
    <col min="16137" max="16137" width="10.28515625" style="146" customWidth="1"/>
    <col min="16138" max="16138" width="6.140625" style="146" hidden="1" customWidth="1"/>
    <col min="16139" max="16139" width="9" style="146" customWidth="1"/>
    <col min="16140" max="16140" width="6.140625" style="146" customWidth="1"/>
    <col min="16141" max="16141" width="7.85546875" style="146" customWidth="1"/>
    <col min="16142" max="16142" width="8.140625" style="146" customWidth="1"/>
    <col min="16143" max="16143" width="9.5703125" style="146" customWidth="1"/>
    <col min="16144" max="16144" width="7.28515625" style="146" customWidth="1"/>
    <col min="16145" max="16145" width="9.140625" style="146" customWidth="1"/>
    <col min="16146" max="16146" width="10.140625" style="146" customWidth="1"/>
    <col min="16147" max="16147" width="9.28515625" style="146" customWidth="1"/>
    <col min="16148" max="16148" width="8.85546875" style="146" customWidth="1"/>
    <col min="16149" max="16149" width="12.140625" style="146" customWidth="1"/>
    <col min="16150" max="16150" width="10.140625" style="146" customWidth="1"/>
    <col min="16151" max="16151" width="6.140625" style="146"/>
    <col min="16152" max="16152" width="7.28515625" style="146" customWidth="1"/>
    <col min="16153" max="16384" width="6.140625" style="146"/>
  </cols>
  <sheetData>
    <row r="1" spans="1:22" ht="14.25" customHeight="1">
      <c r="B1" s="148" t="s">
        <v>0</v>
      </c>
      <c r="E1" s="147"/>
      <c r="F1" s="146"/>
      <c r="P1" s="166" t="s">
        <v>1</v>
      </c>
      <c r="Q1" s="167"/>
      <c r="R1" s="167"/>
      <c r="S1" s="167"/>
      <c r="T1" s="167"/>
      <c r="U1" s="167"/>
      <c r="V1" s="168"/>
    </row>
    <row r="2" spans="1:22" ht="14.25" customHeight="1">
      <c r="B2" s="148" t="s">
        <v>2</v>
      </c>
      <c r="E2" s="147"/>
      <c r="F2" s="146"/>
      <c r="P2" s="169" t="s">
        <v>3</v>
      </c>
      <c r="Q2" s="167"/>
      <c r="R2" s="167"/>
      <c r="S2" s="167"/>
      <c r="T2" s="167"/>
      <c r="U2" s="167"/>
      <c r="V2" s="168"/>
    </row>
    <row r="3" spans="1:22" ht="14.25" customHeight="1">
      <c r="B3" s="148" t="s">
        <v>4</v>
      </c>
      <c r="E3" s="147"/>
      <c r="F3" s="146"/>
      <c r="P3" s="166" t="s">
        <v>5</v>
      </c>
      <c r="Q3" s="167"/>
      <c r="R3" s="167"/>
      <c r="S3" s="167"/>
      <c r="T3" s="167"/>
      <c r="U3" s="167"/>
      <c r="V3" s="168"/>
    </row>
    <row r="4" spans="1:22" ht="14.25" customHeight="1">
      <c r="B4" s="148" t="s">
        <v>6</v>
      </c>
      <c r="E4" s="147"/>
      <c r="F4" s="146"/>
      <c r="P4" s="166" t="s">
        <v>7</v>
      </c>
      <c r="Q4" s="167"/>
      <c r="R4" s="167"/>
      <c r="S4" s="167"/>
      <c r="T4" s="167"/>
      <c r="U4" s="167"/>
      <c r="V4" s="168"/>
    </row>
    <row r="5" spans="1:22" ht="14.25" customHeight="1">
      <c r="B5" s="148" t="s">
        <v>437</v>
      </c>
      <c r="E5" s="147"/>
      <c r="F5" s="146"/>
      <c r="P5" s="166" t="s">
        <v>440</v>
      </c>
      <c r="Q5" s="167"/>
      <c r="R5" s="167"/>
      <c r="S5" s="167"/>
      <c r="T5" s="167"/>
      <c r="U5" s="167"/>
      <c r="V5" s="168"/>
    </row>
    <row r="6" spans="1:22" ht="14.25" customHeight="1">
      <c r="B6" s="148"/>
      <c r="E6" s="147"/>
      <c r="F6" s="146"/>
      <c r="P6" s="170" t="s">
        <v>434</v>
      </c>
      <c r="Q6" s="167"/>
      <c r="R6" s="167"/>
      <c r="S6" s="167"/>
      <c r="T6" s="167"/>
      <c r="U6" s="167"/>
      <c r="V6" s="168"/>
    </row>
    <row r="7" spans="1:22" ht="14.25" customHeight="1">
      <c r="B7" s="148"/>
      <c r="E7" s="147"/>
      <c r="F7" s="146"/>
      <c r="P7" s="170"/>
      <c r="Q7" s="167"/>
      <c r="R7" s="167"/>
      <c r="S7" s="167"/>
      <c r="T7" s="167"/>
      <c r="U7" s="167"/>
      <c r="V7" s="168"/>
    </row>
    <row r="8" spans="1:22" ht="13.5" customHeight="1">
      <c r="A8" s="148" t="s">
        <v>8</v>
      </c>
      <c r="B8" s="149"/>
      <c r="E8" s="147"/>
      <c r="M8" s="136"/>
      <c r="O8" s="164"/>
      <c r="U8" s="146"/>
      <c r="V8" s="146"/>
    </row>
    <row r="9" spans="1:22" ht="13.5" customHeight="1">
      <c r="A9" s="148"/>
      <c r="B9" s="149"/>
      <c r="E9" s="147"/>
      <c r="F9" s="281" t="s">
        <v>438</v>
      </c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</row>
    <row r="10" spans="1:22" s="143" customFormat="1" ht="20.25" customHeight="1">
      <c r="A10" s="286" t="s">
        <v>9</v>
      </c>
      <c r="B10" s="286" t="s">
        <v>10</v>
      </c>
      <c r="C10" s="286" t="s">
        <v>11</v>
      </c>
      <c r="D10" s="288" t="s">
        <v>12</v>
      </c>
      <c r="E10" s="286" t="s">
        <v>13</v>
      </c>
      <c r="F10" s="284" t="s">
        <v>14</v>
      </c>
      <c r="G10" s="279" t="s">
        <v>15</v>
      </c>
      <c r="H10" s="279" t="s">
        <v>16</v>
      </c>
      <c r="I10" s="279" t="s">
        <v>17</v>
      </c>
      <c r="J10" s="282"/>
      <c r="K10" s="282"/>
      <c r="L10" s="282"/>
      <c r="M10" s="282"/>
      <c r="N10" s="282"/>
      <c r="O10" s="282"/>
      <c r="P10" s="283" t="s">
        <v>18</v>
      </c>
      <c r="Q10" s="283"/>
      <c r="R10" s="283"/>
      <c r="S10" s="283"/>
      <c r="T10" s="283"/>
      <c r="U10" s="279" t="s">
        <v>19</v>
      </c>
      <c r="V10" s="279" t="s">
        <v>20</v>
      </c>
    </row>
    <row r="11" spans="1:22" s="143" customFormat="1" ht="138.75" customHeight="1">
      <c r="A11" s="287"/>
      <c r="B11" s="287"/>
      <c r="C11" s="287"/>
      <c r="D11" s="289"/>
      <c r="E11" s="287"/>
      <c r="F11" s="285"/>
      <c r="G11" s="280"/>
      <c r="H11" s="280"/>
      <c r="I11" s="280"/>
      <c r="J11" s="165">
        <v>0.1</v>
      </c>
      <c r="K11" s="152" t="s">
        <v>21</v>
      </c>
      <c r="L11" s="152" t="s">
        <v>22</v>
      </c>
      <c r="M11" s="152" t="s">
        <v>23</v>
      </c>
      <c r="N11" s="152" t="s">
        <v>24</v>
      </c>
      <c r="O11" s="142" t="s">
        <v>25</v>
      </c>
      <c r="P11" s="140" t="s">
        <v>26</v>
      </c>
      <c r="Q11" s="140" t="s">
        <v>27</v>
      </c>
      <c r="R11" s="140" t="s">
        <v>28</v>
      </c>
      <c r="S11" s="140" t="s">
        <v>29</v>
      </c>
      <c r="T11" s="140" t="s">
        <v>30</v>
      </c>
      <c r="U11" s="280"/>
      <c r="V11" s="280"/>
    </row>
    <row r="12" spans="1:22" s="144" customFormat="1" ht="15.75" customHeight="1">
      <c r="A12" s="72">
        <v>1</v>
      </c>
      <c r="B12" s="72" t="s">
        <v>31</v>
      </c>
      <c r="C12" s="72">
        <v>1</v>
      </c>
      <c r="D12" s="72"/>
      <c r="E12" s="72" t="s">
        <v>32</v>
      </c>
      <c r="F12" s="150">
        <v>17697</v>
      </c>
      <c r="G12" s="150">
        <f>+'штат жағы 24.09.2024'!N13</f>
        <v>208470.65999999997</v>
      </c>
      <c r="H12" s="150">
        <f>+'штат жағы 24.09.2024'!O13</f>
        <v>52117.664999999994</v>
      </c>
      <c r="I12" s="150">
        <f>+'штат жағы 24.09.2024'!P13</f>
        <v>260588.32499999995</v>
      </c>
      <c r="J12" s="150">
        <f>+'штат жағы 24.09.2024'!Q13</f>
        <v>26058.832499999997</v>
      </c>
      <c r="K12" s="150">
        <f>+'штат жағы 24.09.2024'!R13</f>
        <v>0</v>
      </c>
      <c r="L12" s="150">
        <f>+'штат жағы 24.09.2024'!S13</f>
        <v>0</v>
      </c>
      <c r="M12" s="150">
        <f>+'штат жағы 24.09.2024'!T13</f>
        <v>0</v>
      </c>
      <c r="N12" s="150">
        <f>+'штат жағы 24.09.2024'!U13</f>
        <v>0</v>
      </c>
      <c r="O12" s="150">
        <f>+'штат жағы 24.09.2024'!V13</f>
        <v>0</v>
      </c>
      <c r="P12" s="150">
        <f>+'штат жағы 24.09.2024'!W13</f>
        <v>0</v>
      </c>
      <c r="Q12" s="150">
        <f>+'штат жағы 24.09.2024'!X13</f>
        <v>0</v>
      </c>
      <c r="R12" s="150">
        <f>+'штат жағы 24.09.2024'!Y13</f>
        <v>0</v>
      </c>
      <c r="S12" s="150">
        <f>+'штат жағы 24.09.2024'!Z13</f>
        <v>0</v>
      </c>
      <c r="T12" s="150">
        <f>+'штат жағы 24.09.2024'!AA13</f>
        <v>78176.497499999983</v>
      </c>
      <c r="U12" s="150">
        <f>+'штат жағы 24.09.2024'!AB13</f>
        <v>364823.65499999997</v>
      </c>
      <c r="V12" s="150">
        <f>+'штат жағы 24.09.2024'!AC13</f>
        <v>4377.883859999999</v>
      </c>
    </row>
    <row r="13" spans="1:22" s="144" customFormat="1" ht="28.5" customHeight="1">
      <c r="A13" s="72">
        <v>2</v>
      </c>
      <c r="B13" s="72" t="s">
        <v>33</v>
      </c>
      <c r="C13" s="72">
        <v>1</v>
      </c>
      <c r="D13" s="72"/>
      <c r="E13" s="72" t="s">
        <v>34</v>
      </c>
      <c r="F13" s="150">
        <v>17697</v>
      </c>
      <c r="G13" s="150">
        <f>+'штат жағы 24.09.2024'!N14</f>
        <v>203161.56</v>
      </c>
      <c r="H13" s="150">
        <f>+'штат жағы 24.09.2024'!O14</f>
        <v>50790.39</v>
      </c>
      <c r="I13" s="150">
        <f>+'штат жағы 24.09.2024'!P14</f>
        <v>253951.95</v>
      </c>
      <c r="J13" s="150">
        <f>+'штат жағы 24.09.2024'!Q14</f>
        <v>25395.195000000003</v>
      </c>
      <c r="K13" s="150">
        <f>+'штат жағы 24.09.2024'!R14</f>
        <v>0</v>
      </c>
      <c r="L13" s="150">
        <f>+'штат жағы 24.09.2024'!S14</f>
        <v>0</v>
      </c>
      <c r="M13" s="150">
        <f>+'штат жағы 24.09.2024'!T14</f>
        <v>0</v>
      </c>
      <c r="N13" s="150">
        <f>+'штат жағы 24.09.2024'!U14</f>
        <v>0</v>
      </c>
      <c r="O13" s="150">
        <f>+'штат жағы 24.09.2024'!V14</f>
        <v>0</v>
      </c>
      <c r="P13" s="150">
        <f>+'штат жағы 24.09.2024'!W14</f>
        <v>0</v>
      </c>
      <c r="Q13" s="150">
        <f>+'штат жағы 24.09.2024'!X14</f>
        <v>0</v>
      </c>
      <c r="R13" s="150">
        <f>+'штат жағы 24.09.2024'!Y14</f>
        <v>0</v>
      </c>
      <c r="S13" s="150">
        <f>+'штат жағы 24.09.2024'!Z14</f>
        <v>0</v>
      </c>
      <c r="T13" s="150">
        <f>+'штат жағы 24.09.2024'!AA14</f>
        <v>126975.97500000001</v>
      </c>
      <c r="U13" s="150">
        <f>+'штат жағы 24.09.2024'!AB14</f>
        <v>406323.12</v>
      </c>
      <c r="V13" s="150">
        <f>+'штат жағы 24.09.2024'!AC14</f>
        <v>4875.8774399999993</v>
      </c>
    </row>
    <row r="14" spans="1:22" s="144" customFormat="1" ht="38.25">
      <c r="A14" s="72">
        <v>3</v>
      </c>
      <c r="B14" s="67" t="s">
        <v>35</v>
      </c>
      <c r="C14" s="72">
        <v>1</v>
      </c>
      <c r="D14" s="72"/>
      <c r="E14" s="67" t="s">
        <v>34</v>
      </c>
      <c r="F14" s="150">
        <v>17697</v>
      </c>
      <c r="G14" s="150">
        <f>+'штат жағы 24.09.2024'!N15</f>
        <v>192189.41999999998</v>
      </c>
      <c r="H14" s="150">
        <f>+'штат жағы 24.09.2024'!O15</f>
        <v>48047.354999999996</v>
      </c>
      <c r="I14" s="150">
        <f>+'штат жағы 24.09.2024'!P15</f>
        <v>240236.77499999997</v>
      </c>
      <c r="J14" s="150">
        <f>+'штат жағы 24.09.2024'!Q15</f>
        <v>24023.677499999998</v>
      </c>
      <c r="K14" s="150">
        <f>+'штат жағы 24.09.2024'!R15</f>
        <v>0</v>
      </c>
      <c r="L14" s="150">
        <f>+'штат жағы 24.09.2024'!S15</f>
        <v>0</v>
      </c>
      <c r="M14" s="150">
        <f>+'штат жағы 24.09.2024'!T15</f>
        <v>0</v>
      </c>
      <c r="N14" s="150">
        <f>+'штат жағы 24.09.2024'!U15</f>
        <v>0</v>
      </c>
      <c r="O14" s="150">
        <f>+'штат жағы 24.09.2024'!V15</f>
        <v>0</v>
      </c>
      <c r="P14" s="150">
        <f>+'штат жағы 24.09.2024'!W15</f>
        <v>0</v>
      </c>
      <c r="Q14" s="150">
        <f>+'штат жағы 24.09.2024'!X15</f>
        <v>0</v>
      </c>
      <c r="R14" s="150">
        <f>+'штат жағы 24.09.2024'!Y15</f>
        <v>0</v>
      </c>
      <c r="S14" s="150">
        <f>+'штат жағы 24.09.2024'!Z15</f>
        <v>0</v>
      </c>
      <c r="T14" s="150">
        <f>+'штат жағы 24.09.2024'!AA15</f>
        <v>120118.38749999998</v>
      </c>
      <c r="U14" s="150">
        <f>+'штат жағы 24.09.2024'!AB15</f>
        <v>384378.83999999997</v>
      </c>
      <c r="V14" s="150">
        <f>+'штат жағы 24.09.2024'!AC15</f>
        <v>4612.5460800000001</v>
      </c>
    </row>
    <row r="15" spans="1:22" s="144" customFormat="1" ht="25.5">
      <c r="A15" s="72">
        <v>4</v>
      </c>
      <c r="B15" s="72" t="s">
        <v>36</v>
      </c>
      <c r="C15" s="72">
        <v>1</v>
      </c>
      <c r="D15" s="72"/>
      <c r="E15" s="72" t="s">
        <v>34</v>
      </c>
      <c r="F15" s="150">
        <v>17697</v>
      </c>
      <c r="G15" s="150">
        <f>+'штат жағы 24.09.2024'!N16</f>
        <v>192189.41999999998</v>
      </c>
      <c r="H15" s="150">
        <f>+'штат жағы 24.09.2024'!O16</f>
        <v>48047.354999999996</v>
      </c>
      <c r="I15" s="150">
        <f>+'штат жағы 24.09.2024'!P16</f>
        <v>240236.77499999997</v>
      </c>
      <c r="J15" s="150">
        <f>+'штат жағы 24.09.2024'!Q16</f>
        <v>24023.677499999998</v>
      </c>
      <c r="K15" s="150">
        <f>+'штат жағы 24.09.2024'!R16</f>
        <v>0</v>
      </c>
      <c r="L15" s="150">
        <f>+'штат жағы 24.09.2024'!S16</f>
        <v>0</v>
      </c>
      <c r="M15" s="150">
        <f>+'штат жағы 24.09.2024'!T16</f>
        <v>0</v>
      </c>
      <c r="N15" s="150">
        <f>+'штат жағы 24.09.2024'!U16</f>
        <v>0</v>
      </c>
      <c r="O15" s="150">
        <f>+'штат жағы 24.09.2024'!V16</f>
        <v>0</v>
      </c>
      <c r="P15" s="150">
        <f>+'штат жағы 24.09.2024'!W16</f>
        <v>0</v>
      </c>
      <c r="Q15" s="150">
        <f>+'штат жағы 24.09.2024'!X16</f>
        <v>0</v>
      </c>
      <c r="R15" s="150">
        <f>+'штат жағы 24.09.2024'!Y16</f>
        <v>0</v>
      </c>
      <c r="S15" s="150">
        <f>+'штат жағы 24.09.2024'!Z16</f>
        <v>0</v>
      </c>
      <c r="T15" s="150">
        <f>+'штат жағы 24.09.2024'!AA16</f>
        <v>120118.38749999998</v>
      </c>
      <c r="U15" s="150">
        <f>+'штат жағы 24.09.2024'!AB16</f>
        <v>384378.83999999997</v>
      </c>
      <c r="V15" s="150">
        <f>+'штат жағы 24.09.2024'!AC16</f>
        <v>4612.5460800000001</v>
      </c>
    </row>
    <row r="16" spans="1:22" s="134" customFormat="1" ht="38.25">
      <c r="A16" s="72">
        <v>5</v>
      </c>
      <c r="B16" s="72" t="s">
        <v>37</v>
      </c>
      <c r="C16" s="72">
        <v>1</v>
      </c>
      <c r="D16" s="72"/>
      <c r="E16" s="72" t="s">
        <v>38</v>
      </c>
      <c r="F16" s="141">
        <v>17697</v>
      </c>
      <c r="G16" s="150">
        <f>+'штат жағы 24.09.2024'!N17</f>
        <v>147677.92559999999</v>
      </c>
      <c r="H16" s="150">
        <f>+'штат жағы 24.09.2024'!O17</f>
        <v>0</v>
      </c>
      <c r="I16" s="150">
        <f>+'штат жағы 24.09.2024'!P17</f>
        <v>147677.92559999999</v>
      </c>
      <c r="J16" s="150">
        <f>+'штат жағы 24.09.2024'!Q17</f>
        <v>14767.79256</v>
      </c>
      <c r="K16" s="150">
        <f>+'штат жағы 24.09.2024'!R17</f>
        <v>0</v>
      </c>
      <c r="L16" s="150">
        <f>+'штат жағы 24.09.2024'!S17</f>
        <v>0</v>
      </c>
      <c r="M16" s="150">
        <f>+'штат жағы 24.09.2024'!T17</f>
        <v>0</v>
      </c>
      <c r="N16" s="150">
        <f>+'штат жағы 24.09.2024'!U17</f>
        <v>0</v>
      </c>
      <c r="O16" s="150">
        <f>+'штат жағы 24.09.2024'!V17</f>
        <v>0</v>
      </c>
      <c r="P16" s="150">
        <f>+'штат жағы 24.09.2024'!W17</f>
        <v>0</v>
      </c>
      <c r="Q16" s="150">
        <f>+'штат жағы 24.09.2024'!X17</f>
        <v>0</v>
      </c>
      <c r="R16" s="150">
        <f>+'штат жағы 24.09.2024'!Y17</f>
        <v>0</v>
      </c>
      <c r="S16" s="150">
        <f>+'штат жағы 24.09.2024'!Z17</f>
        <v>0</v>
      </c>
      <c r="T16" s="150">
        <f>+'штат жағы 24.09.2024'!AA17</f>
        <v>0</v>
      </c>
      <c r="U16" s="150">
        <f>+'штат жағы 24.09.2024'!AB17</f>
        <v>162445.71815999999</v>
      </c>
      <c r="V16" s="150">
        <f>+'штат жағы 24.09.2024'!AC17</f>
        <v>1949.3486179199999</v>
      </c>
    </row>
    <row r="17" spans="1:22" s="144" customFormat="1" ht="25.5">
      <c r="A17" s="72">
        <v>6</v>
      </c>
      <c r="B17" s="72" t="s">
        <v>39</v>
      </c>
      <c r="C17" s="72">
        <v>1</v>
      </c>
      <c r="D17" s="72"/>
      <c r="E17" s="72" t="s">
        <v>40</v>
      </c>
      <c r="F17" s="150">
        <v>17697</v>
      </c>
      <c r="G17" s="150">
        <f>+'штат жағы 24.09.2024'!N18</f>
        <v>176616.06</v>
      </c>
      <c r="H17" s="150">
        <f>+'штат жағы 24.09.2024'!O18</f>
        <v>44154.014999999999</v>
      </c>
      <c r="I17" s="150">
        <f>+'штат жағы 24.09.2024'!P18</f>
        <v>220770.07500000001</v>
      </c>
      <c r="J17" s="150">
        <f>+'штат жағы 24.09.2024'!Q18</f>
        <v>22077.007500000003</v>
      </c>
      <c r="K17" s="150">
        <f>+'штат жағы 24.09.2024'!R18</f>
        <v>0</v>
      </c>
      <c r="L17" s="150">
        <f>+'штат жағы 24.09.2024'!S18</f>
        <v>0</v>
      </c>
      <c r="M17" s="150">
        <f>+'штат жағы 24.09.2024'!T18</f>
        <v>0</v>
      </c>
      <c r="N17" s="150">
        <f>+'штат жағы 24.09.2024'!U18</f>
        <v>0</v>
      </c>
      <c r="O17" s="150">
        <f>+'штат жағы 24.09.2024'!V18</f>
        <v>0</v>
      </c>
      <c r="P17" s="150">
        <f>+'штат жағы 24.09.2024'!W18</f>
        <v>66231.022500000006</v>
      </c>
      <c r="Q17" s="150">
        <f>+'штат жағы 24.09.2024'!X18</f>
        <v>0</v>
      </c>
      <c r="R17" s="150">
        <f>+'штат жағы 24.09.2024'!Y18</f>
        <v>0</v>
      </c>
      <c r="S17" s="150">
        <f>+'штат жағы 24.09.2024'!Z18</f>
        <v>0</v>
      </c>
      <c r="T17" s="150">
        <f>+'штат жағы 24.09.2024'!AA18</f>
        <v>0</v>
      </c>
      <c r="U17" s="150">
        <f>+'штат жағы 24.09.2024'!AB18</f>
        <v>309078.10500000004</v>
      </c>
      <c r="V17" s="150">
        <f>+'штат жағы 24.09.2024'!AC18</f>
        <v>3708.9372600000006</v>
      </c>
    </row>
    <row r="18" spans="1:22" s="144" customFormat="1">
      <c r="A18" s="72">
        <v>7</v>
      </c>
      <c r="B18" s="72" t="s">
        <v>41</v>
      </c>
      <c r="C18" s="72">
        <v>1</v>
      </c>
      <c r="D18" s="72"/>
      <c r="E18" s="72" t="s">
        <v>40</v>
      </c>
      <c r="F18" s="150">
        <v>17697</v>
      </c>
      <c r="G18" s="150">
        <f>+'штат жағы 24.09.2024'!N19</f>
        <v>167767.56</v>
      </c>
      <c r="H18" s="150">
        <f>+'штат жағы 24.09.2024'!O19</f>
        <v>41941.89</v>
      </c>
      <c r="I18" s="150">
        <f>+'штат жағы 24.09.2024'!P19</f>
        <v>209709.45</v>
      </c>
      <c r="J18" s="150">
        <f>+'штат жағы 24.09.2024'!Q19</f>
        <v>20970.945000000003</v>
      </c>
      <c r="K18" s="150">
        <f>+'штат жағы 24.09.2024'!R19</f>
        <v>0</v>
      </c>
      <c r="L18" s="150">
        <f>+'штат жағы 24.09.2024'!S19</f>
        <v>0</v>
      </c>
      <c r="M18" s="150">
        <f>+'штат жағы 24.09.2024'!T19</f>
        <v>0</v>
      </c>
      <c r="N18" s="150">
        <f>+'штат жағы 24.09.2024'!U19</f>
        <v>0</v>
      </c>
      <c r="O18" s="150">
        <f>+'штат жағы 24.09.2024'!V19</f>
        <v>0</v>
      </c>
      <c r="P18" s="150">
        <f>+'штат жағы 24.09.2024'!W19</f>
        <v>62912.834999999999</v>
      </c>
      <c r="Q18" s="150">
        <f>+'штат жағы 24.09.2024'!X19</f>
        <v>0</v>
      </c>
      <c r="R18" s="150">
        <f>+'штат жағы 24.09.2024'!Y19</f>
        <v>0</v>
      </c>
      <c r="S18" s="150">
        <f>+'штат жағы 24.09.2024'!Z19</f>
        <v>0</v>
      </c>
      <c r="T18" s="150">
        <f>+'штат жағы 24.09.2024'!AA19</f>
        <v>0</v>
      </c>
      <c r="U18" s="150">
        <f>+'штат жағы 24.09.2024'!AB19</f>
        <v>293593.23000000004</v>
      </c>
      <c r="V18" s="150">
        <f>+'штат жағы 24.09.2024'!AC19</f>
        <v>3523.1187600000007</v>
      </c>
    </row>
    <row r="19" spans="1:22" s="144" customFormat="1" ht="16.5" customHeight="1">
      <c r="A19" s="72">
        <v>8</v>
      </c>
      <c r="B19" s="72" t="s">
        <v>42</v>
      </c>
      <c r="C19" s="72">
        <v>1</v>
      </c>
      <c r="D19" s="72"/>
      <c r="E19" s="72" t="s">
        <v>40</v>
      </c>
      <c r="F19" s="150">
        <v>17697</v>
      </c>
      <c r="G19" s="150">
        <f>+'штат жағы 24.09.2024'!N20</f>
        <v>170245.13999999998</v>
      </c>
      <c r="H19" s="150">
        <f>+'штат жағы 24.09.2024'!O20</f>
        <v>42561.284999999996</v>
      </c>
      <c r="I19" s="150">
        <f>+'штат жағы 24.09.2024'!P20</f>
        <v>212806.42499999999</v>
      </c>
      <c r="J19" s="150">
        <f>+'штат жағы 24.09.2024'!Q20</f>
        <v>21280.642500000002</v>
      </c>
      <c r="K19" s="150">
        <f>+'штат жағы 24.09.2024'!R20</f>
        <v>0</v>
      </c>
      <c r="L19" s="150">
        <f>+'штат жағы 24.09.2024'!S20</f>
        <v>0</v>
      </c>
      <c r="M19" s="150">
        <f>+'штат жағы 24.09.2024'!T20</f>
        <v>0</v>
      </c>
      <c r="N19" s="150">
        <f>+'штат жағы 24.09.2024'!U20</f>
        <v>0</v>
      </c>
      <c r="O19" s="150">
        <f>+'штат жағы 24.09.2024'!V20</f>
        <v>0</v>
      </c>
      <c r="P19" s="150">
        <f>+'штат жағы 24.09.2024'!W20</f>
        <v>63841.927499999991</v>
      </c>
      <c r="Q19" s="150">
        <f>+'штат жағы 24.09.2024'!X20</f>
        <v>0</v>
      </c>
      <c r="R19" s="150">
        <f>+'штат жағы 24.09.2024'!Y20</f>
        <v>0</v>
      </c>
      <c r="S19" s="150">
        <f>+'штат жағы 24.09.2024'!Z20</f>
        <v>0</v>
      </c>
      <c r="T19" s="150">
        <f>+'штат жағы 24.09.2024'!AA20</f>
        <v>0</v>
      </c>
      <c r="U19" s="150">
        <f>+'штат жағы 24.09.2024'!AB20</f>
        <v>297928.995</v>
      </c>
      <c r="V19" s="150">
        <f>+'штат жағы 24.09.2024'!AC20</f>
        <v>3575.1479399999998</v>
      </c>
    </row>
    <row r="20" spans="1:22" s="134" customFormat="1" ht="14.25" customHeight="1">
      <c r="A20" s="72">
        <v>9</v>
      </c>
      <c r="B20" s="72" t="s">
        <v>43</v>
      </c>
      <c r="C20" s="72">
        <v>1</v>
      </c>
      <c r="D20" s="72"/>
      <c r="E20" s="72" t="s">
        <v>44</v>
      </c>
      <c r="F20" s="150">
        <v>17697</v>
      </c>
      <c r="G20" s="150">
        <f>+'штат жағы 24.09.2024'!N21</f>
        <v>146531.15999999997</v>
      </c>
      <c r="H20" s="150">
        <f>+'штат жағы 24.09.2024'!O21</f>
        <v>36632.789999999994</v>
      </c>
      <c r="I20" s="150">
        <f>+'штат жағы 24.09.2024'!P21</f>
        <v>183163.94999999995</v>
      </c>
      <c r="J20" s="150">
        <f>+'штат жағы 24.09.2024'!Q21</f>
        <v>18316.394999999997</v>
      </c>
      <c r="K20" s="150">
        <f>+'штат жағы 24.09.2024'!R21</f>
        <v>0</v>
      </c>
      <c r="L20" s="150">
        <f>+'штат жағы 24.09.2024'!S21</f>
        <v>0</v>
      </c>
      <c r="M20" s="150">
        <f>+'штат жағы 24.09.2024'!T21</f>
        <v>0</v>
      </c>
      <c r="N20" s="150">
        <f>+'штат жағы 24.09.2024'!U21</f>
        <v>0</v>
      </c>
      <c r="O20" s="150">
        <f>+'штат жағы 24.09.2024'!V21</f>
        <v>0</v>
      </c>
      <c r="P20" s="150">
        <f>+'штат жағы 24.09.2024'!W21</f>
        <v>54949.184999999983</v>
      </c>
      <c r="Q20" s="150">
        <f>+'штат жағы 24.09.2024'!X21</f>
        <v>0</v>
      </c>
      <c r="R20" s="150">
        <f>+'штат жағы 24.09.2024'!Y21</f>
        <v>0</v>
      </c>
      <c r="S20" s="150">
        <f>+'штат жағы 24.09.2024'!Z21</f>
        <v>0</v>
      </c>
      <c r="T20" s="150">
        <f>+'штат жағы 24.09.2024'!AA21</f>
        <v>0</v>
      </c>
      <c r="U20" s="150">
        <f>+'штат жағы 24.09.2024'!AB21</f>
        <v>256429.52999999991</v>
      </c>
      <c r="V20" s="150">
        <f>+'штат жағы 24.09.2024'!AC21</f>
        <v>3077.1543599999991</v>
      </c>
    </row>
    <row r="21" spans="1:22" s="134" customFormat="1" ht="36" customHeight="1">
      <c r="A21" s="72">
        <v>10</v>
      </c>
      <c r="B21" s="72" t="s">
        <v>45</v>
      </c>
      <c r="C21" s="72">
        <v>1</v>
      </c>
      <c r="D21" s="72"/>
      <c r="E21" s="72" t="s">
        <v>46</v>
      </c>
      <c r="F21" s="150">
        <v>17697</v>
      </c>
      <c r="G21" s="150">
        <f>+'штат жағы 24.09.2024'!N22</f>
        <v>139452.35999999999</v>
      </c>
      <c r="H21" s="150">
        <f>+'штат жағы 24.09.2024'!O22</f>
        <v>34863.089999999997</v>
      </c>
      <c r="I21" s="150">
        <f>+'штат жағы 24.09.2024'!P22</f>
        <v>174315.44999999998</v>
      </c>
      <c r="J21" s="150">
        <f>+'штат жағы 24.09.2024'!Q22</f>
        <v>17431.544999999998</v>
      </c>
      <c r="K21" s="150">
        <f>+'штат жағы 24.09.2024'!R22</f>
        <v>0</v>
      </c>
      <c r="L21" s="150">
        <f>+'штат жағы 24.09.2024'!S22</f>
        <v>0</v>
      </c>
      <c r="M21" s="150">
        <f>+'штат жағы 24.09.2024'!T22</f>
        <v>0</v>
      </c>
      <c r="N21" s="150">
        <f>+'штат жағы 24.09.2024'!U22</f>
        <v>0</v>
      </c>
      <c r="O21" s="150">
        <f>+'штат жағы 24.09.2024'!V22</f>
        <v>0</v>
      </c>
      <c r="P21" s="150">
        <f>+'штат жағы 24.09.2024'!W22</f>
        <v>0</v>
      </c>
      <c r="Q21" s="150">
        <f>+'штат жағы 24.09.2024'!X22</f>
        <v>0</v>
      </c>
      <c r="R21" s="150">
        <f>+'штат жағы 24.09.2024'!Y22</f>
        <v>0</v>
      </c>
      <c r="S21" s="150">
        <f>+'штат жағы 24.09.2024'!Z22</f>
        <v>0</v>
      </c>
      <c r="T21" s="150">
        <f>+'штат жағы 24.09.2024'!AA22</f>
        <v>0</v>
      </c>
      <c r="U21" s="150">
        <f>+'штат жағы 24.09.2024'!AB22</f>
        <v>191746.995</v>
      </c>
      <c r="V21" s="150">
        <f>+'штат жағы 24.09.2024'!AC22</f>
        <v>2300.9639400000001</v>
      </c>
    </row>
    <row r="22" spans="1:22" s="134" customFormat="1" ht="14.25" customHeight="1">
      <c r="A22" s="72">
        <v>11</v>
      </c>
      <c r="B22" s="73" t="s">
        <v>47</v>
      </c>
      <c r="C22" s="72">
        <v>1</v>
      </c>
      <c r="D22" s="72"/>
      <c r="E22" s="72" t="s">
        <v>44</v>
      </c>
      <c r="F22" s="150">
        <v>17697</v>
      </c>
      <c r="G22" s="150">
        <f>+'штат жағы 24.09.2024'!N23</f>
        <v>146531.15999999997</v>
      </c>
      <c r="H22" s="150">
        <f>+'штат жағы 24.09.2024'!O23</f>
        <v>36632.789999999994</v>
      </c>
      <c r="I22" s="150">
        <f>+'штат жағы 24.09.2024'!P23</f>
        <v>183163.94999999995</v>
      </c>
      <c r="J22" s="150">
        <f>+'штат жағы 24.09.2024'!Q23</f>
        <v>18316.394999999997</v>
      </c>
      <c r="K22" s="150">
        <f>+'штат жағы 24.09.2024'!R23</f>
        <v>0</v>
      </c>
      <c r="L22" s="150">
        <f>+'штат жағы 24.09.2024'!S23</f>
        <v>0</v>
      </c>
      <c r="M22" s="150">
        <f>+'штат жағы 24.09.2024'!T23</f>
        <v>0</v>
      </c>
      <c r="N22" s="150">
        <f>+'штат жағы 24.09.2024'!U23</f>
        <v>0</v>
      </c>
      <c r="O22" s="150">
        <f>+'штат жағы 24.09.2024'!V23</f>
        <v>0</v>
      </c>
      <c r="P22" s="150">
        <f>+'штат жағы 24.09.2024'!W23</f>
        <v>54949.184999999983</v>
      </c>
      <c r="Q22" s="150">
        <f>+'штат жағы 24.09.2024'!X23</f>
        <v>0</v>
      </c>
      <c r="R22" s="150">
        <f>+'штат жағы 24.09.2024'!Y23</f>
        <v>0</v>
      </c>
      <c r="S22" s="150">
        <f>+'штат жағы 24.09.2024'!Z23</f>
        <v>0</v>
      </c>
      <c r="T22" s="150">
        <f>+'штат жағы 24.09.2024'!AA23</f>
        <v>0</v>
      </c>
      <c r="U22" s="150">
        <f>+'штат жағы 24.09.2024'!AB23</f>
        <v>256429.52999999991</v>
      </c>
      <c r="V22" s="150">
        <f>+'штат жағы 24.09.2024'!AC23</f>
        <v>3077.1543599999991</v>
      </c>
    </row>
    <row r="23" spans="1:22" s="134" customFormat="1" ht="14.25" customHeight="1">
      <c r="A23" s="72">
        <v>12</v>
      </c>
      <c r="B23" s="73" t="s">
        <v>48</v>
      </c>
      <c r="C23" s="72">
        <v>1</v>
      </c>
      <c r="D23" s="72"/>
      <c r="E23" s="72" t="s">
        <v>46</v>
      </c>
      <c r="F23" s="150">
        <v>17697</v>
      </c>
      <c r="G23" s="150">
        <f>+'штат жағы 24.09.2024'!N26</f>
        <v>136266.9</v>
      </c>
      <c r="H23" s="150">
        <f>+'штат жағы 24.09.2024'!O26</f>
        <v>34066.724999999999</v>
      </c>
      <c r="I23" s="150">
        <f>+'штат жағы 24.09.2024'!P26</f>
        <v>170333.625</v>
      </c>
      <c r="J23" s="150">
        <f>+'штат жағы 24.09.2024'!Q26</f>
        <v>17033.362499999999</v>
      </c>
      <c r="K23" s="150">
        <f>+'штат жағы 24.09.2024'!R26</f>
        <v>0</v>
      </c>
      <c r="L23" s="150">
        <f>+'штат жағы 24.09.2024'!S26</f>
        <v>0</v>
      </c>
      <c r="M23" s="150">
        <f>+'штат жағы 24.09.2024'!T26</f>
        <v>0</v>
      </c>
      <c r="N23" s="150">
        <f>+'штат жағы 24.09.2024'!U26</f>
        <v>0</v>
      </c>
      <c r="O23" s="150">
        <f>+'штат жағы 24.09.2024'!V26</f>
        <v>0</v>
      </c>
      <c r="P23" s="150">
        <f>+'штат жағы 24.09.2024'!W26</f>
        <v>0</v>
      </c>
      <c r="Q23" s="150">
        <f>+'штат жағы 24.09.2024'!X26</f>
        <v>0</v>
      </c>
      <c r="R23" s="150">
        <f>+'штат жағы 24.09.2024'!Y26</f>
        <v>0</v>
      </c>
      <c r="S23" s="150">
        <f>+'штат жағы 24.09.2024'!Z26</f>
        <v>0</v>
      </c>
      <c r="T23" s="150">
        <f>+'штат жағы 24.09.2024'!AA26</f>
        <v>0</v>
      </c>
      <c r="U23" s="150">
        <f>+'штат жағы 24.09.2024'!AB26</f>
        <v>187366.98749999999</v>
      </c>
      <c r="V23" s="150">
        <f>+'штат жағы 24.09.2024'!AC26</f>
        <v>2248.4038499999997</v>
      </c>
    </row>
    <row r="24" spans="1:22" s="134" customFormat="1" ht="14.25" customHeight="1">
      <c r="A24" s="72">
        <v>13</v>
      </c>
      <c r="B24" s="72" t="s">
        <v>49</v>
      </c>
      <c r="C24" s="72">
        <v>1</v>
      </c>
      <c r="D24" s="72"/>
      <c r="E24" s="72" t="s">
        <v>44</v>
      </c>
      <c r="F24" s="150">
        <v>17697</v>
      </c>
      <c r="G24" s="150">
        <f>+'штат жағы 24.09.2024'!N27</f>
        <v>149008.74</v>
      </c>
      <c r="H24" s="150">
        <f>+'штат жағы 24.09.2024'!O27</f>
        <v>37252.184999999998</v>
      </c>
      <c r="I24" s="150">
        <f>+'штат жағы 24.09.2024'!P27</f>
        <v>186260.92499999999</v>
      </c>
      <c r="J24" s="150">
        <f>+'штат жағы 24.09.2024'!Q27</f>
        <v>18626.092499999999</v>
      </c>
      <c r="K24" s="150">
        <f>+'штат жағы 24.09.2024'!R27</f>
        <v>0</v>
      </c>
      <c r="L24" s="150">
        <f>+'штат жағы 24.09.2024'!S27</f>
        <v>0</v>
      </c>
      <c r="M24" s="150">
        <f>+'штат жағы 24.09.2024'!T27</f>
        <v>0</v>
      </c>
      <c r="N24" s="150">
        <f>+'штат жағы 24.09.2024'!U27</f>
        <v>0</v>
      </c>
      <c r="O24" s="150">
        <f>+'штат жағы 24.09.2024'!V27</f>
        <v>0</v>
      </c>
      <c r="P24" s="150">
        <f>+'штат жағы 24.09.2024'!W27</f>
        <v>55878.277499999997</v>
      </c>
      <c r="Q24" s="150">
        <f>+'штат жағы 24.09.2024'!X27</f>
        <v>0</v>
      </c>
      <c r="R24" s="150">
        <f>+'штат жағы 24.09.2024'!Y27</f>
        <v>0</v>
      </c>
      <c r="S24" s="150">
        <f>+'штат жағы 24.09.2024'!Z27</f>
        <v>0</v>
      </c>
      <c r="T24" s="150">
        <f>+'штат жағы 24.09.2024'!AA27</f>
        <v>0</v>
      </c>
      <c r="U24" s="150">
        <f>+'штат жағы 24.09.2024'!AB27</f>
        <v>260765.29499999998</v>
      </c>
      <c r="V24" s="150">
        <f>+'штат жағы 24.09.2024'!AC27</f>
        <v>3129.18354</v>
      </c>
    </row>
    <row r="25" spans="1:22" s="134" customFormat="1" ht="14.25" customHeight="1">
      <c r="A25" s="72">
        <v>14</v>
      </c>
      <c r="B25" s="72" t="s">
        <v>50</v>
      </c>
      <c r="C25" s="72">
        <v>1</v>
      </c>
      <c r="D25" s="72"/>
      <c r="E25" s="72" t="s">
        <v>51</v>
      </c>
      <c r="F25" s="150">
        <v>17697</v>
      </c>
      <c r="G25" s="150">
        <f>+'штат жағы 24.09.2024'!N28+'штат жағы 24.09.2024'!N29</f>
        <v>134060.08409999998</v>
      </c>
      <c r="H25" s="150">
        <f>+'штат жағы 24.09.2024'!O28+'штат жағы 24.09.2024'!O29</f>
        <v>0</v>
      </c>
      <c r="I25" s="150">
        <f>+'штат жағы 24.09.2024'!P28+'штат жағы 24.09.2024'!P29</f>
        <v>134060.08409999998</v>
      </c>
      <c r="J25" s="150">
        <f>+'штат жағы 24.09.2024'!Q28+'штат жағы 24.09.2024'!Q29</f>
        <v>13406.008409999999</v>
      </c>
      <c r="K25" s="150">
        <f>+'штат жағы 24.09.2024'!R28+'штат жағы 24.09.2024'!R29</f>
        <v>0</v>
      </c>
      <c r="L25" s="150">
        <f>+'штат жағы 24.09.2024'!S28+'штат жағы 24.09.2024'!S29</f>
        <v>0</v>
      </c>
      <c r="M25" s="150">
        <f>+'штат жағы 24.09.2024'!T28+'штат жағы 24.09.2024'!T29</f>
        <v>0</v>
      </c>
      <c r="N25" s="150">
        <f>+'штат жағы 24.09.2024'!U28+'штат жағы 24.09.2024'!U29</f>
        <v>0</v>
      </c>
      <c r="O25" s="150">
        <f>+'штат жағы 24.09.2024'!V28+'штат жағы 24.09.2024'!V29</f>
        <v>0</v>
      </c>
      <c r="P25" s="150">
        <f>+'штат жағы 24.09.2024'!W28+'штат жағы 24.09.2024'!W29</f>
        <v>0</v>
      </c>
      <c r="Q25" s="150">
        <f>+'штат жағы 24.09.2024'!X28+'штат жағы 24.09.2024'!X29</f>
        <v>0</v>
      </c>
      <c r="R25" s="150">
        <f>+'штат жағы 24.09.2024'!Y28+'штат жағы 24.09.2024'!Y29</f>
        <v>0</v>
      </c>
      <c r="S25" s="150">
        <f>+'штат жағы 24.09.2024'!Z28+'штат жағы 24.09.2024'!Z29</f>
        <v>0</v>
      </c>
      <c r="T25" s="150">
        <f>+'штат жағы 24.09.2024'!AA28+'штат жағы 24.09.2024'!AA29</f>
        <v>0</v>
      </c>
      <c r="U25" s="150">
        <f>+'штат жағы 24.09.2024'!AB28+'штат жағы 24.09.2024'!AB29</f>
        <v>147466.09250999999</v>
      </c>
      <c r="V25" s="150">
        <f>+'штат жағы 24.09.2024'!AC28+'штат жағы 24.09.2024'!AC29</f>
        <v>1769.5931101199999</v>
      </c>
    </row>
    <row r="26" spans="1:22" s="134" customFormat="1" ht="14.25" customHeight="1">
      <c r="A26" s="72">
        <v>15</v>
      </c>
      <c r="B26" s="72" t="s">
        <v>52</v>
      </c>
      <c r="C26" s="72">
        <v>5</v>
      </c>
      <c r="D26" s="72"/>
      <c r="E26" s="72" t="s">
        <v>53</v>
      </c>
      <c r="F26" s="150">
        <v>17697</v>
      </c>
      <c r="G26" s="150">
        <f>+'штат жағы 24.09.2024'!N30+'штат жағы 24.09.2024'!N31+'штат жағы 24.09.2024'!N32+'штат жағы 24.09.2024'!N33+'штат жағы 24.09.2024'!N34+'штат жағы 24.09.2024'!N35</f>
        <v>523832.96969999996</v>
      </c>
      <c r="H26" s="150">
        <f>+'штат жағы 24.09.2024'!O30+'штат жағы 24.09.2024'!O31+'штат жағы 24.09.2024'!O32+'штат жағы 24.09.2024'!O33+'штат жағы 24.09.2024'!O34+'штат жағы 24.09.2024'!O35</f>
        <v>0</v>
      </c>
      <c r="I26" s="150">
        <f>+'штат жағы 24.09.2024'!P30+'штат жағы 24.09.2024'!P31+'штат жағы 24.09.2024'!P32+'штат жағы 24.09.2024'!P33+'штат жағы 24.09.2024'!P34+'штат жағы 24.09.2024'!P35</f>
        <v>523832.96969999996</v>
      </c>
      <c r="J26" s="150">
        <f>+'штат жағы 24.09.2024'!Q30+'штат жағы 24.09.2024'!Q31+'штат жағы 24.09.2024'!Q32+'штат жағы 24.09.2024'!Q33+'штат жағы 24.09.2024'!Q34+'штат жағы 24.09.2024'!Q35</f>
        <v>52383.29697000001</v>
      </c>
      <c r="K26" s="150">
        <f>+'штат жағы 24.09.2024'!R30+'штат жағы 24.09.2024'!R31+'штат жағы 24.09.2024'!R32+'штат жағы 24.09.2024'!R33+'штат жағы 24.09.2024'!R34+'штат жағы 24.09.2024'!R35</f>
        <v>0</v>
      </c>
      <c r="L26" s="150">
        <f>+'штат жағы 24.09.2024'!S30+'штат жағы 24.09.2024'!S31+'штат жағы 24.09.2024'!S32+'штат жағы 24.09.2024'!S33+'штат жағы 24.09.2024'!S34+'штат жағы 24.09.2024'!S35</f>
        <v>0</v>
      </c>
      <c r="M26" s="150">
        <f>+'штат жағы 24.09.2024'!T30+'штат жағы 24.09.2024'!T31+'штат жағы 24.09.2024'!T32+'штат жағы 24.09.2024'!T33+'штат жағы 24.09.2024'!T34+'штат жағы 24.09.2024'!T35</f>
        <v>0</v>
      </c>
      <c r="N26" s="150">
        <f>+'штат жағы 24.09.2024'!U30+'штат жағы 24.09.2024'!U31+'штат жағы 24.09.2024'!U32+'штат жағы 24.09.2024'!U33+'штат жағы 24.09.2024'!U34+'штат жағы 24.09.2024'!U35</f>
        <v>0</v>
      </c>
      <c r="O26" s="150">
        <f>+'штат жағы 24.09.2024'!V30+'штат жағы 24.09.2024'!V31+'штат жағы 24.09.2024'!V32+'штат жағы 24.09.2024'!V33+'штат жағы 24.09.2024'!V34+'штат жағы 24.09.2024'!V35</f>
        <v>0</v>
      </c>
      <c r="P26" s="150">
        <f>+'штат жағы 24.09.2024'!W30+'штат жағы 24.09.2024'!W31+'штат жағы 24.09.2024'!W32+'штат жағы 24.09.2024'!W33+'штат жағы 24.09.2024'!W34+'штат жағы 24.09.2024'!W35</f>
        <v>0</v>
      </c>
      <c r="Q26" s="150">
        <f>+'штат жағы 24.09.2024'!X30+'штат жағы 24.09.2024'!X31+'штат жағы 24.09.2024'!X32+'штат жағы 24.09.2024'!X33+'штат жағы 24.09.2024'!X34+'штат жағы 24.09.2024'!X35</f>
        <v>0</v>
      </c>
      <c r="R26" s="150">
        <f>+'штат жағы 24.09.2024'!Y30+'штат жағы 24.09.2024'!Y31+'штат жағы 24.09.2024'!Y32+'штат жағы 24.09.2024'!Y33+'штат жағы 24.09.2024'!Y34+'штат жағы 24.09.2024'!Y35</f>
        <v>0</v>
      </c>
      <c r="S26" s="150">
        <f>+'штат жағы 24.09.2024'!Z30+'штат жағы 24.09.2024'!Z31+'штат жағы 24.09.2024'!Z32+'штат жағы 24.09.2024'!Z33+'штат жағы 24.09.2024'!Z34+'штат жағы 24.09.2024'!Z35</f>
        <v>0</v>
      </c>
      <c r="T26" s="150">
        <f>+'штат жағы 24.09.2024'!AA30+'штат жағы 24.09.2024'!AA31+'штат жағы 24.09.2024'!AA32+'штат жағы 24.09.2024'!AA33+'штат жағы 24.09.2024'!AA34+'штат жағы 24.09.2024'!AA35</f>
        <v>0</v>
      </c>
      <c r="U26" s="150">
        <f>+'штат жағы 24.09.2024'!AB30+'штат жағы 24.09.2024'!AB31+'штат жағы 24.09.2024'!AB32+'штат жағы 24.09.2024'!AB33+'штат жағы 24.09.2024'!AB34+'штат жағы 24.09.2024'!AB35</f>
        <v>576216.26667000004</v>
      </c>
      <c r="V26" s="150">
        <f>+'штат жағы 24.09.2024'!AC30+'штат жағы 24.09.2024'!AC31+'штат жағы 24.09.2024'!AC32+'штат жағы 24.09.2024'!AC33+'штат жағы 24.09.2024'!AC34+'штат жағы 24.09.2024'!AC35</f>
        <v>6914.5952000400011</v>
      </c>
    </row>
    <row r="27" spans="1:22" s="134" customFormat="1" ht="33" customHeight="1">
      <c r="A27" s="72">
        <v>16</v>
      </c>
      <c r="B27" s="72" t="s">
        <v>54</v>
      </c>
      <c r="C27" s="72">
        <v>1</v>
      </c>
      <c r="D27" s="72"/>
      <c r="E27" s="72" t="s">
        <v>55</v>
      </c>
      <c r="F27" s="150">
        <v>17697</v>
      </c>
      <c r="G27" s="150">
        <f>+'штат жағы 24.09.2024'!N36</f>
        <v>147072.68820000003</v>
      </c>
      <c r="H27" s="150">
        <f>+'штат жағы 24.09.2024'!O36</f>
        <v>36768.172050000008</v>
      </c>
      <c r="I27" s="150">
        <f>+'штат жағы 24.09.2024'!P36</f>
        <v>183840.86025000003</v>
      </c>
      <c r="J27" s="150">
        <f>+'штат жағы 24.09.2024'!Q36</f>
        <v>18384.086025000004</v>
      </c>
      <c r="K27" s="150">
        <f>+'штат жағы 24.09.2024'!R36</f>
        <v>5309.0999999999995</v>
      </c>
      <c r="L27" s="150">
        <f>+'штат жағы 24.09.2024'!S36</f>
        <v>0</v>
      </c>
      <c r="M27" s="150">
        <f>+'штат жағы 24.09.2024'!T36</f>
        <v>0</v>
      </c>
      <c r="N27" s="150">
        <f>+'штат жағы 24.09.2024'!U36</f>
        <v>0</v>
      </c>
      <c r="O27" s="150">
        <f>+'штат жағы 24.09.2024'!V36</f>
        <v>0</v>
      </c>
      <c r="P27" s="150">
        <f>+'штат жағы 24.09.2024'!W36</f>
        <v>0</v>
      </c>
      <c r="Q27" s="150">
        <f>+'штат жағы 24.09.2024'!X36</f>
        <v>0</v>
      </c>
      <c r="R27" s="150">
        <f>+'штат жағы 24.09.2024'!Y36</f>
        <v>0</v>
      </c>
      <c r="S27" s="150">
        <f>+'штат жағы 24.09.2024'!Z36</f>
        <v>0</v>
      </c>
      <c r="T27" s="150">
        <f>+'штат жағы 24.09.2024'!AA36</f>
        <v>0</v>
      </c>
      <c r="U27" s="150">
        <f>+'штат жағы 24.09.2024'!AB36</f>
        <v>207534.04627500003</v>
      </c>
      <c r="V27" s="150">
        <f>+'штат жағы 24.09.2024'!AC36</f>
        <v>2490.4085553</v>
      </c>
    </row>
    <row r="28" spans="1:22" s="134" customFormat="1" ht="27.75" customHeight="1">
      <c r="A28" s="72">
        <v>17</v>
      </c>
      <c r="B28" s="72" t="s">
        <v>56</v>
      </c>
      <c r="C28" s="72">
        <v>1</v>
      </c>
      <c r="D28" s="72"/>
      <c r="E28" s="72" t="s">
        <v>57</v>
      </c>
      <c r="F28" s="150">
        <v>17697</v>
      </c>
      <c r="G28" s="150">
        <f>+'штат жағы 24.09.2024'!N37</f>
        <v>96535.365300000005</v>
      </c>
      <c r="H28" s="150">
        <f>+'штат жағы 24.09.2024'!O37</f>
        <v>0</v>
      </c>
      <c r="I28" s="150">
        <f>+'штат жағы 24.09.2024'!P37</f>
        <v>96535.365300000005</v>
      </c>
      <c r="J28" s="150">
        <f>+'штат жағы 24.09.2024'!Q37</f>
        <v>9653.5365300000012</v>
      </c>
      <c r="K28" s="150">
        <f>+'штат жағы 24.09.2024'!R37</f>
        <v>0</v>
      </c>
      <c r="L28" s="150">
        <f>+'штат жағы 24.09.2024'!S37</f>
        <v>0</v>
      </c>
      <c r="M28" s="150">
        <f>+'штат жағы 24.09.2024'!T37</f>
        <v>0</v>
      </c>
      <c r="N28" s="150">
        <f>+'штат жағы 24.09.2024'!U37</f>
        <v>0</v>
      </c>
      <c r="O28" s="150">
        <f>+'штат жағы 24.09.2024'!V37</f>
        <v>0</v>
      </c>
      <c r="P28" s="150">
        <f>+'штат жағы 24.09.2024'!W37</f>
        <v>0</v>
      </c>
      <c r="Q28" s="150">
        <f>+'штат жағы 24.09.2024'!X37</f>
        <v>0</v>
      </c>
      <c r="R28" s="150">
        <f>+'штат жағы 24.09.2024'!Y37</f>
        <v>0</v>
      </c>
      <c r="S28" s="150">
        <f>+'штат жағы 24.09.2024'!Z37</f>
        <v>0</v>
      </c>
      <c r="T28" s="150">
        <f>+'штат жағы 24.09.2024'!AA37</f>
        <v>0</v>
      </c>
      <c r="U28" s="150">
        <f>+'штат жағы 24.09.2024'!AB37</f>
        <v>106188.90183</v>
      </c>
      <c r="V28" s="150">
        <f>+'штат жағы 24.09.2024'!AC37</f>
        <v>1274.26682196</v>
      </c>
    </row>
    <row r="29" spans="1:22" s="134" customFormat="1" ht="14.25" customHeight="1">
      <c r="A29" s="72">
        <v>18</v>
      </c>
      <c r="B29" s="72" t="s">
        <v>58</v>
      </c>
      <c r="C29" s="72">
        <v>2</v>
      </c>
      <c r="D29" s="72"/>
      <c r="E29" s="72" t="s">
        <v>59</v>
      </c>
      <c r="F29" s="150">
        <v>17697</v>
      </c>
      <c r="G29" s="150">
        <f>+'штат жағы 24.09.2024'!N24+'штат жағы 24.09.2024'!N25</f>
        <v>365336.86800000002</v>
      </c>
      <c r="H29" s="150">
        <f>+'штат жағы 24.09.2024'!O24+'штат жағы 24.09.2024'!O25</f>
        <v>91334.217000000004</v>
      </c>
      <c r="I29" s="150">
        <f>+'штат жағы 24.09.2024'!P24+'штат жағы 24.09.2024'!P25</f>
        <v>456671.08500000002</v>
      </c>
      <c r="J29" s="150">
        <f>+'штат жағы 24.09.2024'!Q24+'штат жағы 24.09.2024'!Q25</f>
        <v>45667.108500000002</v>
      </c>
      <c r="K29" s="150">
        <f>+'штат жағы 24.09.2024'!R24+'штат жағы 24.09.2024'!R25</f>
        <v>0</v>
      </c>
      <c r="L29" s="150">
        <f>+'штат жағы 24.09.2024'!S24+'штат жағы 24.09.2024'!S25</f>
        <v>0</v>
      </c>
      <c r="M29" s="150">
        <f>+'штат жағы 24.09.2024'!T24+'штат жағы 24.09.2024'!T25</f>
        <v>0</v>
      </c>
      <c r="N29" s="150">
        <f>+'штат жағы 24.09.2024'!U24+'штат жағы 24.09.2024'!U25</f>
        <v>0</v>
      </c>
      <c r="O29" s="150">
        <f>+'штат жағы 24.09.2024'!V24+'штат жағы 24.09.2024'!V25</f>
        <v>3539</v>
      </c>
      <c r="P29" s="150">
        <f>+'штат жағы 24.09.2024'!W24+'штат жағы 24.09.2024'!W25</f>
        <v>0</v>
      </c>
      <c r="Q29" s="150">
        <f>+'штат жағы 24.09.2024'!X24+'штат жағы 24.09.2024'!X25</f>
        <v>0</v>
      </c>
      <c r="R29" s="150">
        <f>+'штат жағы 24.09.2024'!Y24+'штат жағы 24.09.2024'!Y25</f>
        <v>0</v>
      </c>
      <c r="S29" s="150">
        <f>+'штат жағы 24.09.2024'!Z24+'штат жағы 24.09.2024'!Z25</f>
        <v>0</v>
      </c>
      <c r="T29" s="150">
        <f>+'штат жағы 24.09.2024'!AA24+'штат жағы 24.09.2024'!AA25</f>
        <v>0</v>
      </c>
      <c r="U29" s="150">
        <f>+'штат жағы 24.09.2024'!AB24+'штат жағы 24.09.2024'!AB25</f>
        <v>505877.19350000005</v>
      </c>
      <c r="V29" s="150">
        <f>+'штат жағы 24.09.2024'!AC24+'штат жағы 24.09.2024'!AC25</f>
        <v>6070.5263219999997</v>
      </c>
    </row>
    <row r="30" spans="1:22" s="134" customFormat="1" ht="14.25" customHeight="1">
      <c r="A30" s="72">
        <v>19</v>
      </c>
      <c r="B30" s="72" t="s">
        <v>60</v>
      </c>
      <c r="C30" s="72">
        <v>1</v>
      </c>
      <c r="D30" s="72"/>
      <c r="E30" s="72" t="s">
        <v>57</v>
      </c>
      <c r="F30" s="150">
        <v>17697</v>
      </c>
      <c r="G30" s="150">
        <f>+'штат жағы 24.09.2024'!N38</f>
        <v>94417.034400000004</v>
      </c>
      <c r="H30" s="150">
        <f>+'штат жағы 24.09.2024'!O38</f>
        <v>0</v>
      </c>
      <c r="I30" s="150">
        <f>+'штат жағы 24.09.2024'!P38</f>
        <v>94417.034400000004</v>
      </c>
      <c r="J30" s="150">
        <f>+'штат жағы 24.09.2024'!Q38</f>
        <v>9441.7034400000011</v>
      </c>
      <c r="K30" s="150">
        <f>+'штат жағы 24.09.2024'!R38</f>
        <v>0</v>
      </c>
      <c r="L30" s="150">
        <f>+'штат жағы 24.09.2024'!S38</f>
        <v>0</v>
      </c>
      <c r="M30" s="150">
        <f>+'штат жағы 24.09.2024'!T38</f>
        <v>0</v>
      </c>
      <c r="N30" s="150">
        <f>+'штат жағы 24.09.2024'!U38</f>
        <v>0</v>
      </c>
      <c r="O30" s="150">
        <f>+'штат жағы 24.09.2024'!V38</f>
        <v>0</v>
      </c>
      <c r="P30" s="150">
        <f>+'штат жағы 24.09.2024'!W38</f>
        <v>0</v>
      </c>
      <c r="Q30" s="150">
        <f>+'штат жағы 24.09.2024'!X38</f>
        <v>0</v>
      </c>
      <c r="R30" s="150">
        <f>+'штат жағы 24.09.2024'!Y38</f>
        <v>0</v>
      </c>
      <c r="S30" s="150">
        <f>+'штат жағы 24.09.2024'!Z38</f>
        <v>0</v>
      </c>
      <c r="T30" s="150">
        <f>+'штат жағы 24.09.2024'!AA38</f>
        <v>0</v>
      </c>
      <c r="U30" s="150">
        <f>+'штат жағы 24.09.2024'!AB38</f>
        <v>103858.73784</v>
      </c>
      <c r="V30" s="150">
        <f>+'штат жағы 24.09.2024'!AC38</f>
        <v>1246.30485408</v>
      </c>
    </row>
    <row r="31" spans="1:22" s="134" customFormat="1" ht="14.25" customHeight="1">
      <c r="A31" s="72">
        <v>20</v>
      </c>
      <c r="B31" s="72" t="s">
        <v>61</v>
      </c>
      <c r="C31" s="72">
        <v>1</v>
      </c>
      <c r="D31" s="72"/>
      <c r="E31" s="72">
        <v>2</v>
      </c>
      <c r="F31" s="150">
        <v>17697</v>
      </c>
      <c r="G31" s="150">
        <f>+'штат жағы 24.09.2024'!N39</f>
        <v>85943.710799999986</v>
      </c>
      <c r="H31" s="150">
        <f>+'штат жағы 24.09.2024'!O39</f>
        <v>0</v>
      </c>
      <c r="I31" s="150">
        <f>+'штат жағы 24.09.2024'!P39</f>
        <v>85943.710799999986</v>
      </c>
      <c r="J31" s="150">
        <f>+'штат жағы 24.09.2024'!Q39</f>
        <v>8594.371079999999</v>
      </c>
      <c r="K31" s="150">
        <f>+'штат жағы 24.09.2024'!R39</f>
        <v>0</v>
      </c>
      <c r="L31" s="150">
        <f>+'штат жағы 24.09.2024'!S39</f>
        <v>0</v>
      </c>
      <c r="M31" s="150">
        <f>+'штат жағы 24.09.2024'!T39</f>
        <v>0</v>
      </c>
      <c r="N31" s="150">
        <f>+'штат жағы 24.09.2024'!U39</f>
        <v>0</v>
      </c>
      <c r="O31" s="150">
        <f>+'штат жағы 24.09.2024'!V39</f>
        <v>0</v>
      </c>
      <c r="P31" s="150">
        <f>+'штат жағы 24.09.2024'!W39</f>
        <v>0</v>
      </c>
      <c r="Q31" s="150">
        <f>+'штат жағы 24.09.2024'!X39</f>
        <v>0</v>
      </c>
      <c r="R31" s="150">
        <f>+'штат жағы 24.09.2024'!Y39</f>
        <v>0</v>
      </c>
      <c r="S31" s="150">
        <f>+'штат жағы 24.09.2024'!Z39</f>
        <v>0</v>
      </c>
      <c r="T31" s="150">
        <f>+'штат жағы 24.09.2024'!AA39</f>
        <v>0</v>
      </c>
      <c r="U31" s="150">
        <f>+'штат жағы 24.09.2024'!AB39</f>
        <v>94538.081879999983</v>
      </c>
      <c r="V31" s="150">
        <f>+'штат жағы 24.09.2024'!AC39</f>
        <v>1134.4569825599999</v>
      </c>
    </row>
    <row r="32" spans="1:22" s="134" customFormat="1" ht="14.25" customHeight="1">
      <c r="A32" s="72">
        <v>21</v>
      </c>
      <c r="B32" s="72" t="s">
        <v>62</v>
      </c>
      <c r="C32" s="72">
        <v>1</v>
      </c>
      <c r="D32" s="72"/>
      <c r="E32" s="72">
        <v>2</v>
      </c>
      <c r="F32" s="150">
        <v>17697</v>
      </c>
      <c r="G32" s="150">
        <f>+'штат жағы 24.09.2024'!N40</f>
        <v>85943.710799999986</v>
      </c>
      <c r="H32" s="150">
        <f>+'штат жағы 24.09.2024'!O40</f>
        <v>0</v>
      </c>
      <c r="I32" s="150">
        <f>+'штат жағы 24.09.2024'!P40</f>
        <v>85943.710799999986</v>
      </c>
      <c r="J32" s="150">
        <f>+'штат жағы 24.09.2024'!Q40</f>
        <v>8594.371079999999</v>
      </c>
      <c r="K32" s="150">
        <f>+'штат жағы 24.09.2024'!R40</f>
        <v>0</v>
      </c>
      <c r="L32" s="150">
        <f>+'штат жағы 24.09.2024'!S40</f>
        <v>0</v>
      </c>
      <c r="M32" s="150">
        <f>+'штат жағы 24.09.2024'!T40</f>
        <v>0</v>
      </c>
      <c r="N32" s="150">
        <f>+'штат жағы 24.09.2024'!U40</f>
        <v>0</v>
      </c>
      <c r="O32" s="150">
        <f>+'штат жағы 24.09.2024'!V40</f>
        <v>0</v>
      </c>
      <c r="P32" s="150">
        <f>+'штат жағы 24.09.2024'!W40</f>
        <v>0</v>
      </c>
      <c r="Q32" s="150">
        <f>+'штат жағы 24.09.2024'!X40</f>
        <v>0</v>
      </c>
      <c r="R32" s="150">
        <f>+'штат жағы 24.09.2024'!Y40</f>
        <v>0</v>
      </c>
      <c r="S32" s="150">
        <f>+'штат жағы 24.09.2024'!Z40</f>
        <v>0</v>
      </c>
      <c r="T32" s="150">
        <f>+'штат жағы 24.09.2024'!AA40</f>
        <v>0</v>
      </c>
      <c r="U32" s="150">
        <f>+'штат жағы 24.09.2024'!AB40</f>
        <v>94538.081879999983</v>
      </c>
      <c r="V32" s="150">
        <f>+'штат жағы 24.09.2024'!AC40</f>
        <v>1134.4569825599999</v>
      </c>
    </row>
    <row r="33" spans="1:22" s="134" customFormat="1" ht="22.5" customHeight="1">
      <c r="A33" s="72">
        <v>22</v>
      </c>
      <c r="B33" s="72" t="s">
        <v>63</v>
      </c>
      <c r="C33" s="72">
        <v>9</v>
      </c>
      <c r="D33" s="72"/>
      <c r="E33" s="72">
        <v>1</v>
      </c>
      <c r="F33" s="150">
        <v>17697</v>
      </c>
      <c r="G33" s="150">
        <f>+'штат жағы 24.09.2024'!N41+'штат жағы 24.09.2024'!N42+'штат жағы 24.09.2024'!N43+'штат жағы 24.09.2024'!N44+'штат жағы 24.09.2024'!N45+'штат жағы 24.09.2024'!N46+'штат жағы 24.09.2024'!N47+'штат жағы 24.09.2024'!N48+'штат жағы 24.09.2024'!N49</f>
        <v>765322.69230000011</v>
      </c>
      <c r="H33" s="150">
        <f>+'штат жағы 24.09.2024'!O41+'штат жағы 24.09.2024'!O42+'штат жағы 24.09.2024'!O43+'штат жағы 24.09.2024'!O44+'штат жағы 24.09.2024'!O45+'штат жағы 24.09.2024'!O46+'штат жағы 24.09.2024'!O47+'штат жағы 24.09.2024'!O48+'штат жағы 24.09.2024'!O49</f>
        <v>0</v>
      </c>
      <c r="I33" s="150">
        <f>+'штат жағы 24.09.2024'!P41+'штат жағы 24.09.2024'!P42+'штат жағы 24.09.2024'!P43+'штат жағы 24.09.2024'!P44+'штат жағы 24.09.2024'!P45+'штат жағы 24.09.2024'!P46+'штат жағы 24.09.2024'!P47+'штат жағы 24.09.2024'!P48+'штат жағы 24.09.2024'!P49</f>
        <v>765322.69230000011</v>
      </c>
      <c r="J33" s="150">
        <f>+'штат жағы 24.09.2024'!Q41+'штат жағы 24.09.2024'!Q42+'штат жағы 24.09.2024'!Q43+'штат жағы 24.09.2024'!Q44+'штат жағы 24.09.2024'!Q45+'штат жағы 24.09.2024'!Q46+'штат жағы 24.09.2024'!Q47+'штат жағы 24.09.2024'!Q48+'штат жағы 24.09.2024'!Q49</f>
        <v>76532.269230000005</v>
      </c>
      <c r="K33" s="150">
        <f>+'штат жағы 24.09.2024'!R41+'штат жағы 24.09.2024'!R42+'штат жағы 24.09.2024'!R43+'штат жағы 24.09.2024'!R44+'штат жағы 24.09.2024'!R45+'штат жағы 24.09.2024'!R46+'штат жағы 24.09.2024'!R47+'штат жағы 24.09.2024'!R48+'штат жағы 24.09.2024'!R49</f>
        <v>31854.600000000006</v>
      </c>
      <c r="L33" s="150">
        <f>+'штат жағы 24.09.2024'!S41+'штат жағы 24.09.2024'!S42+'штат жағы 24.09.2024'!S43+'штат жағы 24.09.2024'!S44+'штат жағы 24.09.2024'!S45+'штат жағы 24.09.2024'!S46+'штат жағы 24.09.2024'!S47+'штат жағы 24.09.2024'!S48+'штат жағы 24.09.2024'!S49</f>
        <v>0</v>
      </c>
      <c r="M33" s="150">
        <f>+'штат жағы 24.09.2024'!T41+'штат жағы 24.09.2024'!T42+'штат жағы 24.09.2024'!T43+'штат жағы 24.09.2024'!T44+'штат жағы 24.09.2024'!T45+'штат жағы 24.09.2024'!T46+'штат жағы 24.09.2024'!T47+'штат жағы 24.09.2024'!T48+'штат жағы 24.09.2024'!T49</f>
        <v>0</v>
      </c>
      <c r="N33" s="150">
        <f>+'штат жағы 24.09.2024'!U41+'штат жағы 24.09.2024'!U42+'штат жағы 24.09.2024'!U43+'штат жағы 24.09.2024'!U44+'штат жағы 24.09.2024'!U45+'штат жағы 24.09.2024'!U46+'штат жағы 24.09.2024'!U47+'штат жағы 24.09.2024'!U48+'штат жағы 24.09.2024'!U49</f>
        <v>0</v>
      </c>
      <c r="O33" s="150">
        <f>+'штат жағы 24.09.2024'!V41+'штат жағы 24.09.2024'!V42+'штат жағы 24.09.2024'!V43+'штат жағы 24.09.2024'!V44+'штат жағы 24.09.2024'!V45+'штат жағы 24.09.2024'!V46+'штат жағы 24.09.2024'!V47+'штат жағы 24.09.2024'!V48+'штат жағы 24.09.2024'!V49</f>
        <v>0</v>
      </c>
      <c r="P33" s="150">
        <f>+'штат жағы 24.09.2024'!W41+'штат жағы 24.09.2024'!W42+'штат жағы 24.09.2024'!W43+'штат жағы 24.09.2024'!W44+'штат жағы 24.09.2024'!W45+'штат жағы 24.09.2024'!W46+'штат жағы 24.09.2024'!W47+'штат жағы 24.09.2024'!W48+'штат жағы 24.09.2024'!W49</f>
        <v>0</v>
      </c>
      <c r="Q33" s="150">
        <f>+'штат жағы 24.09.2024'!X41+'штат жағы 24.09.2024'!X42+'штат жағы 24.09.2024'!X43+'штат жағы 24.09.2024'!X44+'штат жағы 24.09.2024'!X45+'штат жағы 24.09.2024'!X46+'штат жағы 24.09.2024'!X47+'штат жағы 24.09.2024'!X48+'штат жағы 24.09.2024'!X49</f>
        <v>0</v>
      </c>
      <c r="R33" s="150">
        <f>+'штат жағы 24.09.2024'!Y41+'штат жағы 24.09.2024'!Y42+'штат жағы 24.09.2024'!Y43+'штат жағы 24.09.2024'!Y44+'штат жағы 24.09.2024'!Y45+'штат жағы 24.09.2024'!Y46+'штат жағы 24.09.2024'!Y47+'штат жағы 24.09.2024'!Y48+'штат жағы 24.09.2024'!Y49</f>
        <v>0</v>
      </c>
      <c r="S33" s="150">
        <f>+'штат жағы 24.09.2024'!Z41+'штат жағы 24.09.2024'!Z42+'штат жағы 24.09.2024'!Z43+'штат жағы 24.09.2024'!Z44+'штат жағы 24.09.2024'!Z45+'штат жағы 24.09.2024'!Z46+'штат жағы 24.09.2024'!Z47+'штат жағы 24.09.2024'!Z48+'штат жағы 24.09.2024'!Z49</f>
        <v>0</v>
      </c>
      <c r="T33" s="150">
        <f>+'штат жағы 24.09.2024'!AA41+'штат жағы 24.09.2024'!AA42+'штат жағы 24.09.2024'!AA43+'штат жағы 24.09.2024'!AA44+'штат жағы 24.09.2024'!AA45+'штат жағы 24.09.2024'!AA46+'штат жағы 24.09.2024'!AA47+'штат жағы 24.09.2024'!AA48+'штат жағы 24.09.2024'!AA49</f>
        <v>0</v>
      </c>
      <c r="U33" s="150">
        <f>+'штат жағы 24.09.2024'!AB41+'штат жағы 24.09.2024'!AB42+'штат жағы 24.09.2024'!AB43+'штат жағы 24.09.2024'!AB44+'штат жағы 24.09.2024'!AB45+'штат жағы 24.09.2024'!AB46+'штат жағы 24.09.2024'!AB47+'штат жағы 24.09.2024'!AB48+'штат жағы 24.09.2024'!AB49</f>
        <v>873709.56152999995</v>
      </c>
      <c r="V33" s="150">
        <f>+'штат жағы 24.09.2024'!AC41+'штат жағы 24.09.2024'!AC42+'штат жағы 24.09.2024'!AC43+'штат жағы 24.09.2024'!AC44+'штат жағы 24.09.2024'!AC45+'штат жағы 24.09.2024'!AC46+'штат жағы 24.09.2024'!AC47+'штат жағы 24.09.2024'!AC48+'штат жағы 24.09.2024'!AC49</f>
        <v>10484.51473836</v>
      </c>
    </row>
    <row r="34" spans="1:22" s="144" customFormat="1" ht="42" customHeight="1">
      <c r="A34" s="72">
        <v>23</v>
      </c>
      <c r="B34" s="72" t="s">
        <v>64</v>
      </c>
      <c r="C34" s="72">
        <v>1</v>
      </c>
      <c r="D34" s="72"/>
      <c r="E34" s="72">
        <v>2</v>
      </c>
      <c r="F34" s="150">
        <v>17697</v>
      </c>
      <c r="G34" s="150">
        <f>+'штат жағы 24.09.2024'!N50</f>
        <v>85035.854699999996</v>
      </c>
      <c r="H34" s="150">
        <f>+'штат жағы 24.09.2024'!O50</f>
        <v>0</v>
      </c>
      <c r="I34" s="150">
        <f>+'штат жағы 24.09.2024'!P50</f>
        <v>85035.854699999996</v>
      </c>
      <c r="J34" s="150">
        <f>+'штат жағы 24.09.2024'!Q50</f>
        <v>8503.58547</v>
      </c>
      <c r="K34" s="150">
        <f>+'штат жағы 24.09.2024'!R50</f>
        <v>0</v>
      </c>
      <c r="L34" s="150">
        <f>+'штат жағы 24.09.2024'!S50</f>
        <v>0</v>
      </c>
      <c r="M34" s="150">
        <f>+'штат жағы 24.09.2024'!T50</f>
        <v>0</v>
      </c>
      <c r="N34" s="150">
        <f>+'штат жағы 24.09.2024'!U50</f>
        <v>0</v>
      </c>
      <c r="O34" s="150">
        <f>+'штат жағы 24.09.2024'!V50</f>
        <v>0</v>
      </c>
      <c r="P34" s="150">
        <f>+'штат жағы 24.09.2024'!W50</f>
        <v>0</v>
      </c>
      <c r="Q34" s="150">
        <f>+'штат жағы 24.09.2024'!X50</f>
        <v>0</v>
      </c>
      <c r="R34" s="150">
        <f>+'штат жағы 24.09.2024'!Y50</f>
        <v>0</v>
      </c>
      <c r="S34" s="150">
        <f>+'штат жағы 24.09.2024'!Z50</f>
        <v>0</v>
      </c>
      <c r="T34" s="150">
        <f>+'штат жағы 24.09.2024'!AA50</f>
        <v>0</v>
      </c>
      <c r="U34" s="150">
        <f>+'штат жағы 24.09.2024'!AB50</f>
        <v>93539.440170000002</v>
      </c>
      <c r="V34" s="150">
        <f>+'штат жағы 24.09.2024'!AC50</f>
        <v>1122.47328204</v>
      </c>
    </row>
    <row r="35" spans="1:22" s="134" customFormat="1">
      <c r="A35" s="72">
        <v>24</v>
      </c>
      <c r="B35" s="72" t="s">
        <v>65</v>
      </c>
      <c r="C35" s="72">
        <v>1</v>
      </c>
      <c r="D35" s="72"/>
      <c r="E35" s="72">
        <v>1</v>
      </c>
      <c r="F35" s="141">
        <v>17697</v>
      </c>
      <c r="G35" s="150">
        <f>+'штат жағы 24.09.2024'!N51</f>
        <v>85035.854699999996</v>
      </c>
      <c r="H35" s="150">
        <f>+'штат жағы 24.09.2024'!O51</f>
        <v>0</v>
      </c>
      <c r="I35" s="150">
        <f>+'штат жағы 24.09.2024'!P51</f>
        <v>85035.854699999996</v>
      </c>
      <c r="J35" s="150">
        <f>+'штат жағы 24.09.2024'!Q51</f>
        <v>8503.58547</v>
      </c>
      <c r="K35" s="150">
        <f>+'штат жағы 24.09.2024'!R51</f>
        <v>5309.0999999999995</v>
      </c>
      <c r="L35" s="150">
        <f>+'штат жағы 24.09.2024'!S51</f>
        <v>0</v>
      </c>
      <c r="M35" s="150">
        <f>+'штат жағы 24.09.2024'!T51</f>
        <v>0</v>
      </c>
      <c r="N35" s="150">
        <f>+'штат жағы 24.09.2024'!U51</f>
        <v>0</v>
      </c>
      <c r="O35" s="150">
        <f>+'штат жағы 24.09.2024'!V51</f>
        <v>0</v>
      </c>
      <c r="P35" s="150">
        <f>+'штат жағы 24.09.2024'!W51</f>
        <v>0</v>
      </c>
      <c r="Q35" s="150">
        <f>+'штат жағы 24.09.2024'!X51</f>
        <v>0</v>
      </c>
      <c r="R35" s="150">
        <f>+'штат жағы 24.09.2024'!Y51</f>
        <v>0</v>
      </c>
      <c r="S35" s="150">
        <f>+'штат жағы 24.09.2024'!Z51</f>
        <v>0</v>
      </c>
      <c r="T35" s="150">
        <f>+'штат жағы 24.09.2024'!AA51</f>
        <v>0</v>
      </c>
      <c r="U35" s="150">
        <f>+'штат жағы 24.09.2024'!AB51</f>
        <v>98848.540170000007</v>
      </c>
      <c r="V35" s="150">
        <f>+'штат жағы 24.09.2024'!AC51</f>
        <v>1186.1824820400002</v>
      </c>
    </row>
    <row r="36" spans="1:22" s="144" customFormat="1">
      <c r="A36" s="72">
        <v>25</v>
      </c>
      <c r="B36" s="72" t="s">
        <v>66</v>
      </c>
      <c r="C36" s="72">
        <v>3</v>
      </c>
      <c r="D36" s="72"/>
      <c r="E36" s="72">
        <v>2</v>
      </c>
      <c r="F36" s="150">
        <v>17697</v>
      </c>
      <c r="G36" s="150">
        <f>+'штат жағы 24.09.2024'!N52+'штат жағы 24.09.2024'!N53+'штат жағы 24.09.2024'!N54</f>
        <v>257831.13239999994</v>
      </c>
      <c r="H36" s="150">
        <f>+'штат жағы 24.09.2024'!O52+'штат жағы 24.09.2024'!O53+'штат жағы 24.09.2024'!O54</f>
        <v>0</v>
      </c>
      <c r="I36" s="150">
        <f>+'штат жағы 24.09.2024'!P52+'штат жағы 24.09.2024'!P53+'штат жағы 24.09.2024'!P54</f>
        <v>257831.13239999994</v>
      </c>
      <c r="J36" s="150">
        <f>+'штат жағы 24.09.2024'!Q52+'штат жағы 24.09.2024'!Q53+'штат жағы 24.09.2024'!Q54</f>
        <v>25783.113239999999</v>
      </c>
      <c r="K36" s="150">
        <f>+'штат жағы 24.09.2024'!R52+'штат жағы 24.09.2024'!R53+'штат жағы 24.09.2024'!R54</f>
        <v>0</v>
      </c>
      <c r="L36" s="150">
        <f>+'штат жағы 24.09.2024'!S52+'штат жағы 24.09.2024'!S53+'штат жағы 24.09.2024'!S54</f>
        <v>0</v>
      </c>
      <c r="M36" s="150">
        <f>+'штат жағы 24.09.2024'!T52+'штат жағы 24.09.2024'!T53+'штат жағы 24.09.2024'!T54</f>
        <v>4192.3761365853707</v>
      </c>
      <c r="N36" s="150">
        <f>+'штат жағы 24.09.2024'!U52+'штат жағы 24.09.2024'!U53+'штат жағы 24.09.2024'!U54</f>
        <v>64007.967522539169</v>
      </c>
      <c r="O36" s="150">
        <f>+'штат жағы 24.09.2024'!V52+'штат жағы 24.09.2024'!V53+'штат жағы 24.09.2024'!V54</f>
        <v>0</v>
      </c>
      <c r="P36" s="150">
        <f>+'штат жағы 24.09.2024'!W52+'штат жағы 24.09.2024'!W53+'штат жағы 24.09.2024'!W54</f>
        <v>0</v>
      </c>
      <c r="Q36" s="150">
        <f>+'штат жағы 24.09.2024'!X52+'штат жағы 24.09.2024'!X53+'штат жағы 24.09.2024'!X54</f>
        <v>0</v>
      </c>
      <c r="R36" s="150">
        <f>+'штат жағы 24.09.2024'!Y52+'штат жағы 24.09.2024'!Y53+'штат жағы 24.09.2024'!Y54</f>
        <v>0</v>
      </c>
      <c r="S36" s="150">
        <f>+'штат жағы 24.09.2024'!Z52+'штат жағы 24.09.2024'!Z53+'штат жағы 24.09.2024'!Z54</f>
        <v>0</v>
      </c>
      <c r="T36" s="150">
        <f>+'штат жағы 24.09.2024'!AA52+'штат жағы 24.09.2024'!AA53+'штат жағы 24.09.2024'!AA54</f>
        <v>0</v>
      </c>
      <c r="U36" s="150">
        <f>+'штат жағы 24.09.2024'!AB52+'штат жағы 24.09.2024'!AB53+'штат жағы 24.09.2024'!AB54</f>
        <v>351814.58929912443</v>
      </c>
      <c r="V36" s="150">
        <f>+'штат жағы 24.09.2024'!AC52+'штат жағы 24.09.2024'!AC53+'штат жағы 24.09.2024'!AC54</f>
        <v>4221.7750715894927</v>
      </c>
    </row>
    <row r="37" spans="1:22" s="144" customFormat="1">
      <c r="A37" s="72">
        <v>26</v>
      </c>
      <c r="B37" s="72" t="s">
        <v>67</v>
      </c>
      <c r="C37" s="72">
        <v>3</v>
      </c>
      <c r="D37" s="72"/>
      <c r="E37" s="72">
        <v>1</v>
      </c>
      <c r="F37" s="150">
        <v>17697</v>
      </c>
      <c r="G37" s="150">
        <f>+'штат жағы 24.09.2024'!N55+'штат жағы 24.09.2024'!N56+'штат жағы 24.09.2024'!N57</f>
        <v>255107.56409999999</v>
      </c>
      <c r="H37" s="150">
        <f>+'штат жағы 24.09.2024'!O55+'штат жағы 24.09.2024'!O56+'штат жағы 24.09.2024'!O57</f>
        <v>0</v>
      </c>
      <c r="I37" s="150">
        <f>+'штат жағы 24.09.2024'!P55+'штат жағы 24.09.2024'!P56+'штат жағы 24.09.2024'!P57</f>
        <v>255107.56409999999</v>
      </c>
      <c r="J37" s="150">
        <f>+'штат жағы 24.09.2024'!Q55+'штат жағы 24.09.2024'!Q56+'штат жағы 24.09.2024'!Q57</f>
        <v>25510.756410000002</v>
      </c>
      <c r="K37" s="150">
        <f>+'штат жағы 24.09.2024'!R55+'штат жағы 24.09.2024'!R56+'штат жағы 24.09.2024'!R57</f>
        <v>0</v>
      </c>
      <c r="L37" s="150">
        <f>+'штат жағы 24.09.2024'!S55+'штат жағы 24.09.2024'!S56+'штат жағы 24.09.2024'!S57</f>
        <v>0</v>
      </c>
      <c r="M37" s="150">
        <f>+'штат жағы 24.09.2024'!T55+'штат жағы 24.09.2024'!T56+'штат жағы 24.09.2024'!T57</f>
        <v>4148.0904731707369</v>
      </c>
      <c r="N37" s="150">
        <f>+'штат жағы 24.09.2024'!U55+'штат жағы 24.09.2024'!U56+'штат жағы 24.09.2024'!U57</f>
        <v>63331.827020540513</v>
      </c>
      <c r="O37" s="150">
        <f>+'штат жағы 24.09.2024'!V55+'штат жағы 24.09.2024'!V56+'штат жағы 24.09.2024'!V57</f>
        <v>0</v>
      </c>
      <c r="P37" s="150">
        <f>+'штат жағы 24.09.2024'!W55+'штат жағы 24.09.2024'!W56+'штат жағы 24.09.2024'!W57</f>
        <v>0</v>
      </c>
      <c r="Q37" s="150">
        <f>+'штат жағы 24.09.2024'!X55+'штат жағы 24.09.2024'!X56+'штат жағы 24.09.2024'!X57</f>
        <v>0</v>
      </c>
      <c r="R37" s="150">
        <f>+'штат жағы 24.09.2024'!Y55+'штат жағы 24.09.2024'!Y56+'штат жағы 24.09.2024'!Y57</f>
        <v>0</v>
      </c>
      <c r="S37" s="150">
        <f>+'штат жағы 24.09.2024'!Z55+'штат жағы 24.09.2024'!Z56+'штат жағы 24.09.2024'!Z57</f>
        <v>0</v>
      </c>
      <c r="T37" s="150">
        <f>+'штат жағы 24.09.2024'!AA55+'штат жағы 24.09.2024'!AA56+'штат жағы 24.09.2024'!AA57</f>
        <v>0</v>
      </c>
      <c r="U37" s="150">
        <f>+'штат жағы 24.09.2024'!AB55+'штат жағы 24.09.2024'!AB56+'штат жағы 24.09.2024'!AB57</f>
        <v>348098.23800371127</v>
      </c>
      <c r="V37" s="150">
        <f>+'штат жағы 24.09.2024'!AC55+'штат жағы 24.09.2024'!AC56+'штат жағы 24.09.2024'!AC57</f>
        <v>4177.1788560445357</v>
      </c>
    </row>
    <row r="38" spans="1:22" s="144" customFormat="1">
      <c r="A38" s="72">
        <v>27</v>
      </c>
      <c r="B38" s="72" t="s">
        <v>68</v>
      </c>
      <c r="C38" s="72">
        <v>2</v>
      </c>
      <c r="D38" s="72"/>
      <c r="E38" s="72">
        <v>1</v>
      </c>
      <c r="F38" s="150">
        <v>17697</v>
      </c>
      <c r="G38" s="150">
        <f>+'штат жағы 24.09.2024'!N58+'штат жағы 24.09.2024'!N59</f>
        <v>170071.70939999999</v>
      </c>
      <c r="H38" s="150">
        <f>+'штат жағы 24.09.2024'!O58+'штат жағы 24.09.2024'!O59</f>
        <v>0</v>
      </c>
      <c r="I38" s="150">
        <f>+'штат жағы 24.09.2024'!P58+'штат жағы 24.09.2024'!P59</f>
        <v>170071.70939999999</v>
      </c>
      <c r="J38" s="150">
        <f>+'штат жағы 24.09.2024'!Q58+'штат жағы 24.09.2024'!Q59</f>
        <v>17007.17094</v>
      </c>
      <c r="K38" s="150">
        <f>+'штат жағы 24.09.2024'!R58+'штат жағы 24.09.2024'!R59</f>
        <v>0</v>
      </c>
      <c r="L38" s="150">
        <f>+'штат жағы 24.09.2024'!S58+'штат жағы 24.09.2024'!S59</f>
        <v>0</v>
      </c>
      <c r="M38" s="150">
        <f>+'штат жағы 24.09.2024'!T58+'штат жағы 24.09.2024'!T59</f>
        <v>0</v>
      </c>
      <c r="N38" s="150">
        <f>+'штат жағы 24.09.2024'!U58+'штат жағы 24.09.2024'!U59</f>
        <v>0</v>
      </c>
      <c r="O38" s="150">
        <f>+'штат жағы 24.09.2024'!V58+'штат жағы 24.09.2024'!V59</f>
        <v>0</v>
      </c>
      <c r="P38" s="150">
        <f>+'штат жағы 24.09.2024'!W58+'штат жағы 24.09.2024'!W59</f>
        <v>0</v>
      </c>
      <c r="Q38" s="150">
        <f>+'штат жағы 24.09.2024'!X58+'штат жағы 24.09.2024'!X59</f>
        <v>0</v>
      </c>
      <c r="R38" s="150">
        <f>+'штат жағы 24.09.2024'!Y58+'штат жағы 24.09.2024'!Y59</f>
        <v>0</v>
      </c>
      <c r="S38" s="150">
        <f>+'штат жағы 24.09.2024'!Z58+'штат жағы 24.09.2024'!Z59</f>
        <v>0</v>
      </c>
      <c r="T38" s="150">
        <f>+'штат жағы 24.09.2024'!AA58+'штат жағы 24.09.2024'!AA59</f>
        <v>0</v>
      </c>
      <c r="U38" s="150">
        <f>+'штат жағы 24.09.2024'!AB58+'штат жағы 24.09.2024'!AB59</f>
        <v>187078.88034</v>
      </c>
      <c r="V38" s="150">
        <f>+'штат жағы 24.09.2024'!AC58+'штат жағы 24.09.2024'!AC59</f>
        <v>2244.9465640799999</v>
      </c>
    </row>
    <row r="39" spans="1:22" s="144" customFormat="1" ht="15" customHeight="1">
      <c r="A39" s="72">
        <v>28</v>
      </c>
      <c r="B39" s="72" t="s">
        <v>69</v>
      </c>
      <c r="C39" s="72">
        <v>1</v>
      </c>
      <c r="D39" s="72"/>
      <c r="E39" s="72">
        <v>2</v>
      </c>
      <c r="F39" s="150">
        <v>17697</v>
      </c>
      <c r="G39" s="150">
        <f>+'штат жағы 24.09.2024'!N60</f>
        <v>85943.710799999986</v>
      </c>
      <c r="H39" s="150">
        <f>+'штат жағы 24.09.2024'!O60</f>
        <v>0</v>
      </c>
      <c r="I39" s="150">
        <f>+'штат жағы 24.09.2024'!P60</f>
        <v>85943.710799999986</v>
      </c>
      <c r="J39" s="150">
        <f>+'штат жағы 24.09.2024'!Q60</f>
        <v>8594.371079999999</v>
      </c>
      <c r="K39" s="150">
        <f>+'штат жағы 24.09.2024'!R60</f>
        <v>0</v>
      </c>
      <c r="L39" s="150">
        <f>+'штат жағы 24.09.2024'!S60</f>
        <v>0</v>
      </c>
      <c r="M39" s="150">
        <f>+'штат жағы 24.09.2024'!T60</f>
        <v>0</v>
      </c>
      <c r="N39" s="150">
        <f>+'штат жағы 24.09.2024'!U60</f>
        <v>0</v>
      </c>
      <c r="O39" s="150">
        <f>+'штат жағы 24.09.2024'!V60</f>
        <v>0</v>
      </c>
      <c r="P39" s="150">
        <f>+'штат жағы 24.09.2024'!W60</f>
        <v>0</v>
      </c>
      <c r="Q39" s="150">
        <f>+'штат жағы 24.09.2024'!X60</f>
        <v>0</v>
      </c>
      <c r="R39" s="150">
        <f>+'штат жағы 24.09.2024'!Y60</f>
        <v>0</v>
      </c>
      <c r="S39" s="150">
        <f>+'штат жағы 24.09.2024'!Z60</f>
        <v>0</v>
      </c>
      <c r="T39" s="150">
        <f>+'штат жағы 24.09.2024'!AA60</f>
        <v>0</v>
      </c>
      <c r="U39" s="150">
        <f>+'штат жағы 24.09.2024'!AB60</f>
        <v>94538.081879999983</v>
      </c>
      <c r="V39" s="150">
        <f>+'штат жағы 24.09.2024'!AC60</f>
        <v>1134.4569825599999</v>
      </c>
    </row>
    <row r="40" spans="1:22" s="144" customFormat="1">
      <c r="A40" s="72">
        <v>29</v>
      </c>
      <c r="B40" s="72" t="s">
        <v>70</v>
      </c>
      <c r="C40" s="72">
        <v>0.5</v>
      </c>
      <c r="D40" s="72"/>
      <c r="E40" s="72">
        <v>1</v>
      </c>
      <c r="F40" s="150">
        <v>17697</v>
      </c>
      <c r="G40" s="150">
        <f>+'штат жағы 24.09.2024'!N61</f>
        <v>42517.927349999998</v>
      </c>
      <c r="H40" s="150">
        <f>+'штат жағы 24.09.2024'!O61</f>
        <v>0</v>
      </c>
      <c r="I40" s="150">
        <f>+'штат жағы 24.09.2024'!P61</f>
        <v>42517.927349999998</v>
      </c>
      <c r="J40" s="150">
        <f>+'штат жағы 24.09.2024'!Q61</f>
        <v>4251.792735</v>
      </c>
      <c r="K40" s="150">
        <f>+'штат жағы 24.09.2024'!R61</f>
        <v>0</v>
      </c>
      <c r="L40" s="150">
        <f>+'штат жағы 24.09.2024'!S61</f>
        <v>0</v>
      </c>
      <c r="M40" s="150">
        <f>+'штат жағы 24.09.2024'!T61</f>
        <v>0</v>
      </c>
      <c r="N40" s="150">
        <f>+'штат жағы 24.09.2024'!U61</f>
        <v>0</v>
      </c>
      <c r="O40" s="150">
        <f>+'штат жағы 24.09.2024'!V61</f>
        <v>0</v>
      </c>
      <c r="P40" s="150">
        <f>+'штат жағы 24.09.2024'!W61</f>
        <v>0</v>
      </c>
      <c r="Q40" s="150">
        <f>+'штат жағы 24.09.2024'!X61</f>
        <v>0</v>
      </c>
      <c r="R40" s="150">
        <f>+'штат жағы 24.09.2024'!Y61</f>
        <v>0</v>
      </c>
      <c r="S40" s="150">
        <f>+'штат жағы 24.09.2024'!Z61</f>
        <v>0</v>
      </c>
      <c r="T40" s="150">
        <f>+'штат жағы 24.09.2024'!AA61</f>
        <v>0</v>
      </c>
      <c r="U40" s="150">
        <f>+'штат жағы 24.09.2024'!AB61</f>
        <v>46769.720085000001</v>
      </c>
      <c r="V40" s="150">
        <f>+'штат жағы 24.09.2024'!AC61</f>
        <v>561.23664101999998</v>
      </c>
    </row>
    <row r="41" spans="1:22" s="145" customFormat="1" ht="20.25" customHeight="1">
      <c r="A41" s="72"/>
      <c r="B41" s="137" t="s">
        <v>71</v>
      </c>
      <c r="C41" s="139">
        <f>SUM(C12:C40)</f>
        <v>46.5</v>
      </c>
      <c r="D41" s="139"/>
      <c r="E41" s="151"/>
      <c r="F41" s="152"/>
      <c r="G41" s="152">
        <f t="shared" ref="G41:N41" si="0">SUM(G12:G40)</f>
        <v>5456116.9426499987</v>
      </c>
      <c r="H41" s="152">
        <f t="shared" si="0"/>
        <v>635209.92405000003</v>
      </c>
      <c r="I41" s="152">
        <f t="shared" si="0"/>
        <v>6091326.8666999973</v>
      </c>
      <c r="J41" s="152">
        <f t="shared" si="0"/>
        <v>609132.68667000008</v>
      </c>
      <c r="K41" s="152">
        <f t="shared" si="0"/>
        <v>42472.800000000003</v>
      </c>
      <c r="L41" s="152">
        <f t="shared" si="0"/>
        <v>0</v>
      </c>
      <c r="M41" s="152">
        <f t="shared" si="0"/>
        <v>8340.4666097561076</v>
      </c>
      <c r="N41" s="152">
        <f t="shared" si="0"/>
        <v>127339.79454307968</v>
      </c>
      <c r="O41" s="142">
        <f t="shared" ref="O41:V41" si="1">SUM(O12:O40)</f>
        <v>3539</v>
      </c>
      <c r="P41" s="152">
        <f t="shared" si="1"/>
        <v>358762.4325</v>
      </c>
      <c r="Q41" s="152">
        <f t="shared" si="1"/>
        <v>0</v>
      </c>
      <c r="R41" s="152">
        <f t="shared" si="1"/>
        <v>0</v>
      </c>
      <c r="S41" s="152">
        <f t="shared" si="1"/>
        <v>0</v>
      </c>
      <c r="T41" s="152">
        <f t="shared" si="1"/>
        <v>445389.24749999994</v>
      </c>
      <c r="U41" s="152">
        <f t="shared" si="1"/>
        <v>7686303.2945228349</v>
      </c>
      <c r="V41" s="152">
        <f t="shared" si="1"/>
        <v>92235.639534274058</v>
      </c>
    </row>
    <row r="42" spans="1:22" s="135" customFormat="1" ht="20.25" customHeight="1">
      <c r="A42" s="137"/>
      <c r="B42" s="137" t="s">
        <v>72</v>
      </c>
      <c r="C42" s="153">
        <f>+'мұғалім жағы 24.09.2024'!E63</f>
        <v>31.737500000000001</v>
      </c>
      <c r="D42" s="153"/>
      <c r="E42" s="138"/>
      <c r="F42" s="142"/>
      <c r="G42" s="142">
        <f>+'мұғалім жағы 24.09.2024'!L63</f>
        <v>8137080.5999999959</v>
      </c>
      <c r="H42" s="142">
        <f>+'мұғалім жағы 24.09.2024'!T63</f>
        <v>1380332.818125</v>
      </c>
      <c r="I42" s="142">
        <f>+'мұғалім жағы 24.09.2024'!U63</f>
        <v>6901664.0906249983</v>
      </c>
      <c r="J42" s="142">
        <f>+I42*0.1</f>
        <v>690166.40906249988</v>
      </c>
      <c r="K42" s="142"/>
      <c r="L42" s="142"/>
      <c r="M42" s="142"/>
      <c r="N42" s="142"/>
      <c r="O42" s="142">
        <f>+'мұғалім жағы 24.09.2024'!Y63+'мұғалім жағы 24.09.2024'!AB63+'мұғалім жағы 24.09.2024'!AE63+'мұғалім жағы 24.09.2024'!AF63+'мұғалім жағы 24.09.2024'!AG63+'мұғалім жағы 24.09.2024'!AH63+'мұғалім жағы 24.09.2024'!AJ63+'мұғалім жағы 24.09.2024'!AL63+'мұғалім жағы 24.09.2024'!AO63</f>
        <v>2604217.5271874997</v>
      </c>
      <c r="P42" s="142">
        <f>+'мұғалім жағы 24.09.2024'!AP63</f>
        <v>580425.65296874999</v>
      </c>
      <c r="Q42" s="142">
        <f>+'мұғалім жағы 24.09.2024'!AQ63</f>
        <v>919782.21890624997</v>
      </c>
      <c r="R42" s="142">
        <f>+'мұғалім жағы 24.09.2024'!AR63</f>
        <v>834667.94437499996</v>
      </c>
      <c r="S42" s="142"/>
      <c r="T42" s="142"/>
      <c r="U42" s="171">
        <f>+I42+J42+O42+P42+Q42+R42</f>
        <v>12530923.843124997</v>
      </c>
      <c r="V42" s="152">
        <f>+'мұғалім жағы 24.09.2024'!AV63</f>
        <v>150371.08611749997</v>
      </c>
    </row>
    <row r="43" spans="1:22" ht="13.5" customHeight="1">
      <c r="A43" s="154"/>
      <c r="B43" s="137" t="s">
        <v>71</v>
      </c>
      <c r="C43" s="155">
        <f>C41+C42</f>
        <v>78.237499999999997</v>
      </c>
      <c r="D43" s="155"/>
      <c r="E43" s="154"/>
      <c r="F43" s="156"/>
      <c r="G43" s="157">
        <f t="shared" ref="G43:V43" si="2">G41+G42</f>
        <v>13593197.542649996</v>
      </c>
      <c r="H43" s="157">
        <f t="shared" si="2"/>
        <v>2015542.742175</v>
      </c>
      <c r="I43" s="157">
        <f t="shared" si="2"/>
        <v>12992990.957324997</v>
      </c>
      <c r="J43" s="157">
        <f t="shared" si="2"/>
        <v>1299299.0957324998</v>
      </c>
      <c r="K43" s="157">
        <f t="shared" si="2"/>
        <v>42472.800000000003</v>
      </c>
      <c r="L43" s="157">
        <f t="shared" si="2"/>
        <v>0</v>
      </c>
      <c r="M43" s="157">
        <f t="shared" si="2"/>
        <v>8340.4666097561076</v>
      </c>
      <c r="N43" s="157">
        <f t="shared" si="2"/>
        <v>127339.79454307968</v>
      </c>
      <c r="O43" s="157">
        <f t="shared" si="2"/>
        <v>2607756.5271874997</v>
      </c>
      <c r="P43" s="157">
        <f t="shared" si="2"/>
        <v>939188.08546874998</v>
      </c>
      <c r="Q43" s="157">
        <f t="shared" si="2"/>
        <v>919782.21890624997</v>
      </c>
      <c r="R43" s="157">
        <f t="shared" si="2"/>
        <v>834667.94437499996</v>
      </c>
      <c r="S43" s="157">
        <f t="shared" si="2"/>
        <v>0</v>
      </c>
      <c r="T43" s="157">
        <f t="shared" si="2"/>
        <v>445389.24749999994</v>
      </c>
      <c r="U43" s="157">
        <f t="shared" si="2"/>
        <v>20217227.13764783</v>
      </c>
      <c r="V43" s="157">
        <f t="shared" si="2"/>
        <v>242606.72565177403</v>
      </c>
    </row>
    <row r="44" spans="1:22" ht="18" customHeight="1">
      <c r="B44" s="135" t="s">
        <v>73</v>
      </c>
      <c r="C44" s="158"/>
      <c r="D44" s="158"/>
      <c r="E44" s="144"/>
      <c r="F44" s="159"/>
      <c r="G44" s="158"/>
    </row>
    <row r="45" spans="1:22" ht="16.5" customHeight="1">
      <c r="B45" s="160" t="s">
        <v>74</v>
      </c>
      <c r="C45" s="161"/>
      <c r="D45" s="161"/>
      <c r="E45" s="143" t="s">
        <v>75</v>
      </c>
      <c r="F45" s="162"/>
      <c r="G45" s="162"/>
    </row>
    <row r="46" spans="1:22" ht="16.5" customHeight="1">
      <c r="B46" s="160" t="s">
        <v>76</v>
      </c>
      <c r="C46" s="161"/>
      <c r="D46" s="161"/>
      <c r="E46" s="143" t="s">
        <v>77</v>
      </c>
      <c r="F46" s="162"/>
      <c r="G46" s="162"/>
    </row>
    <row r="47" spans="1:22" ht="14.25">
      <c r="B47" s="160" t="s">
        <v>78</v>
      </c>
      <c r="C47" s="161"/>
      <c r="D47" s="161"/>
      <c r="E47" s="163" t="s">
        <v>79</v>
      </c>
      <c r="F47" s="162"/>
      <c r="G47" s="162"/>
    </row>
    <row r="48" spans="1:22" ht="14.25">
      <c r="B48" s="160" t="s">
        <v>80</v>
      </c>
      <c r="C48" s="161"/>
      <c r="D48" s="161"/>
      <c r="E48" s="143" t="s">
        <v>81</v>
      </c>
      <c r="F48" s="162"/>
      <c r="G48" s="162"/>
    </row>
  </sheetData>
  <mergeCells count="14">
    <mergeCell ref="A10:A11"/>
    <mergeCell ref="B10:B11"/>
    <mergeCell ref="C10:C11"/>
    <mergeCell ref="D10:D11"/>
    <mergeCell ref="E10:E11"/>
    <mergeCell ref="U10:U11"/>
    <mergeCell ref="V10:V11"/>
    <mergeCell ref="F9:R9"/>
    <mergeCell ref="J10:O10"/>
    <mergeCell ref="P10:T10"/>
    <mergeCell ref="F10:F11"/>
    <mergeCell ref="G10:G11"/>
    <mergeCell ref="H10:H11"/>
    <mergeCell ref="I10:I11"/>
  </mergeCells>
  <pageMargins left="0" right="0" top="0" bottom="0" header="0.31496062992126" footer="0.31496062992126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Y68"/>
  <sheetViews>
    <sheetView view="pageBreakPreview" zoomScale="55" zoomScaleNormal="100" zoomScaleSheetLayoutView="55" workbookViewId="0">
      <selection activeCell="AA14" sqref="AA14"/>
    </sheetView>
  </sheetViews>
  <sheetFormatPr defaultColWidth="6.140625" defaultRowHeight="15.75"/>
  <cols>
    <col min="1" max="1" width="5.140625" style="181" customWidth="1"/>
    <col min="2" max="2" width="26.140625" style="181" customWidth="1"/>
    <col min="3" max="3" width="25.7109375" style="149" customWidth="1"/>
    <col min="4" max="4" width="11.28515625" style="182" customWidth="1"/>
    <col min="5" max="5" width="8" style="181" customWidth="1"/>
    <col min="6" max="6" width="12.7109375" style="149" customWidth="1"/>
    <col min="7" max="7" width="9.140625" style="181" customWidth="1"/>
    <col min="8" max="8" width="11.28515625" style="181" customWidth="1"/>
    <col min="9" max="9" width="9.140625" style="181" customWidth="1"/>
    <col min="10" max="10" width="9.140625" style="183" customWidth="1"/>
    <col min="11" max="11" width="9.140625" style="181" customWidth="1"/>
    <col min="12" max="14" width="11.42578125" style="183" customWidth="1"/>
    <col min="15" max="15" width="10.42578125" style="183" customWidth="1"/>
    <col min="16" max="16" width="11.7109375" style="183" customWidth="1"/>
    <col min="17" max="17" width="9.140625" style="183" customWidth="1"/>
    <col min="18" max="18" width="10" style="183" customWidth="1"/>
    <col min="19" max="20" width="9.140625" style="183" customWidth="1"/>
    <col min="21" max="21" width="11.140625" style="183" customWidth="1"/>
    <col min="22" max="25" width="9.140625" style="183" customWidth="1"/>
    <col min="26" max="26" width="8.5703125" style="183" customWidth="1"/>
    <col min="27" max="27" width="9.140625" style="183" customWidth="1"/>
    <col min="28" max="28" width="13.28515625" style="183" customWidth="1"/>
    <col min="29" max="29" width="9.140625" style="183" customWidth="1"/>
    <col min="30" max="30" width="6.140625" style="181"/>
    <col min="31" max="31" width="7.28515625" style="181" customWidth="1"/>
    <col min="32" max="257" width="6.140625" style="181"/>
    <col min="258" max="258" width="6.140625" style="181" customWidth="1"/>
    <col min="259" max="259" width="18.5703125" style="181" customWidth="1"/>
    <col min="260" max="260" width="18.28515625" style="181" customWidth="1"/>
    <col min="261" max="261" width="6.85546875" style="181" customWidth="1"/>
    <col min="262" max="262" width="6.140625" style="181" customWidth="1"/>
    <col min="263" max="263" width="6.85546875" style="181" customWidth="1"/>
    <col min="264" max="264" width="7.5703125" style="181" customWidth="1"/>
    <col min="265" max="265" width="7.85546875" style="181" customWidth="1"/>
    <col min="266" max="266" width="6.140625" style="181" customWidth="1"/>
    <col min="267" max="267" width="7.140625" style="181" customWidth="1"/>
    <col min="268" max="268" width="6.140625" style="181" customWidth="1"/>
    <col min="269" max="269" width="11.42578125" style="181" customWidth="1"/>
    <col min="270" max="270" width="6.140625" style="181" hidden="1" customWidth="1"/>
    <col min="271" max="271" width="10.5703125" style="181" customWidth="1"/>
    <col min="272" max="272" width="10.28515625" style="181" customWidth="1"/>
    <col min="273" max="273" width="6.140625" style="181" hidden="1" customWidth="1"/>
    <col min="274" max="274" width="9" style="181" customWidth="1"/>
    <col min="275" max="275" width="6.140625" style="181" customWidth="1"/>
    <col min="276" max="276" width="7.85546875" style="181" customWidth="1"/>
    <col min="277" max="277" width="8.140625" style="181" customWidth="1"/>
    <col min="278" max="278" width="5" style="181" customWidth="1"/>
    <col min="279" max="279" width="7.28515625" style="181" customWidth="1"/>
    <col min="280" max="280" width="9.140625" style="181" customWidth="1"/>
    <col min="281" max="281" width="8.28515625" style="181" customWidth="1"/>
    <col min="282" max="282" width="6.140625" style="181" customWidth="1"/>
    <col min="283" max="283" width="8.85546875" style="181" customWidth="1"/>
    <col min="284" max="284" width="12.140625" style="181" customWidth="1"/>
    <col min="285" max="285" width="10.140625" style="181" customWidth="1"/>
    <col min="286" max="286" width="6.140625" style="181"/>
    <col min="287" max="287" width="7.28515625" style="181" customWidth="1"/>
    <col min="288" max="513" width="6.140625" style="181"/>
    <col min="514" max="514" width="6.140625" style="181" customWidth="1"/>
    <col min="515" max="515" width="18.5703125" style="181" customWidth="1"/>
    <col min="516" max="516" width="18.28515625" style="181" customWidth="1"/>
    <col min="517" max="517" width="6.85546875" style="181" customWidth="1"/>
    <col min="518" max="518" width="6.140625" style="181" customWidth="1"/>
    <col min="519" max="519" width="6.85546875" style="181" customWidth="1"/>
    <col min="520" max="520" width="7.5703125" style="181" customWidth="1"/>
    <col min="521" max="521" width="7.85546875" style="181" customWidth="1"/>
    <col min="522" max="522" width="6.140625" style="181" customWidth="1"/>
    <col min="523" max="523" width="7.140625" style="181" customWidth="1"/>
    <col min="524" max="524" width="6.140625" style="181" customWidth="1"/>
    <col min="525" max="525" width="11.42578125" style="181" customWidth="1"/>
    <col min="526" max="526" width="6.140625" style="181" hidden="1" customWidth="1"/>
    <col min="527" max="527" width="10.5703125" style="181" customWidth="1"/>
    <col min="528" max="528" width="10.28515625" style="181" customWidth="1"/>
    <col min="529" max="529" width="6.140625" style="181" hidden="1" customWidth="1"/>
    <col min="530" max="530" width="9" style="181" customWidth="1"/>
    <col min="531" max="531" width="6.140625" style="181" customWidth="1"/>
    <col min="532" max="532" width="7.85546875" style="181" customWidth="1"/>
    <col min="533" max="533" width="8.140625" style="181" customWidth="1"/>
    <col min="534" max="534" width="5" style="181" customWidth="1"/>
    <col min="535" max="535" width="7.28515625" style="181" customWidth="1"/>
    <col min="536" max="536" width="9.140625" style="181" customWidth="1"/>
    <col min="537" max="537" width="8.28515625" style="181" customWidth="1"/>
    <col min="538" max="538" width="6.140625" style="181" customWidth="1"/>
    <col min="539" max="539" width="8.85546875" style="181" customWidth="1"/>
    <col min="540" max="540" width="12.140625" style="181" customWidth="1"/>
    <col min="541" max="541" width="10.140625" style="181" customWidth="1"/>
    <col min="542" max="542" width="6.140625" style="181"/>
    <col min="543" max="543" width="7.28515625" style="181" customWidth="1"/>
    <col min="544" max="769" width="6.140625" style="181"/>
    <col min="770" max="770" width="6.140625" style="181" customWidth="1"/>
    <col min="771" max="771" width="18.5703125" style="181" customWidth="1"/>
    <col min="772" max="772" width="18.28515625" style="181" customWidth="1"/>
    <col min="773" max="773" width="6.85546875" style="181" customWidth="1"/>
    <col min="774" max="774" width="6.140625" style="181" customWidth="1"/>
    <col min="775" max="775" width="6.85546875" style="181" customWidth="1"/>
    <col min="776" max="776" width="7.5703125" style="181" customWidth="1"/>
    <col min="777" max="777" width="7.85546875" style="181" customWidth="1"/>
    <col min="778" max="778" width="6.140625" style="181" customWidth="1"/>
    <col min="779" max="779" width="7.140625" style="181" customWidth="1"/>
    <col min="780" max="780" width="6.140625" style="181" customWidth="1"/>
    <col min="781" max="781" width="11.42578125" style="181" customWidth="1"/>
    <col min="782" max="782" width="6.140625" style="181" hidden="1" customWidth="1"/>
    <col min="783" max="783" width="10.5703125" style="181" customWidth="1"/>
    <col min="784" max="784" width="10.28515625" style="181" customWidth="1"/>
    <col min="785" max="785" width="6.140625" style="181" hidden="1" customWidth="1"/>
    <col min="786" max="786" width="9" style="181" customWidth="1"/>
    <col min="787" max="787" width="6.140625" style="181" customWidth="1"/>
    <col min="788" max="788" width="7.85546875" style="181" customWidth="1"/>
    <col min="789" max="789" width="8.140625" style="181" customWidth="1"/>
    <col min="790" max="790" width="5" style="181" customWidth="1"/>
    <col min="791" max="791" width="7.28515625" style="181" customWidth="1"/>
    <col min="792" max="792" width="9.140625" style="181" customWidth="1"/>
    <col min="793" max="793" width="8.28515625" style="181" customWidth="1"/>
    <col min="794" max="794" width="6.140625" style="181" customWidth="1"/>
    <col min="795" max="795" width="8.85546875" style="181" customWidth="1"/>
    <col min="796" max="796" width="12.140625" style="181" customWidth="1"/>
    <col min="797" max="797" width="10.140625" style="181" customWidth="1"/>
    <col min="798" max="798" width="6.140625" style="181"/>
    <col min="799" max="799" width="7.28515625" style="181" customWidth="1"/>
    <col min="800" max="1025" width="6.140625" style="181"/>
    <col min="1026" max="1026" width="6.140625" style="181" customWidth="1"/>
    <col min="1027" max="1027" width="18.5703125" style="181" customWidth="1"/>
    <col min="1028" max="1028" width="18.28515625" style="181" customWidth="1"/>
    <col min="1029" max="1029" width="6.85546875" style="181" customWidth="1"/>
    <col min="1030" max="1030" width="6.140625" style="181" customWidth="1"/>
    <col min="1031" max="1031" width="6.85546875" style="181" customWidth="1"/>
    <col min="1032" max="1032" width="7.5703125" style="181" customWidth="1"/>
    <col min="1033" max="1033" width="7.85546875" style="181" customWidth="1"/>
    <col min="1034" max="1034" width="6.140625" style="181" customWidth="1"/>
    <col min="1035" max="1035" width="7.140625" style="181" customWidth="1"/>
    <col min="1036" max="1036" width="6.140625" style="181" customWidth="1"/>
    <col min="1037" max="1037" width="11.42578125" style="181" customWidth="1"/>
    <col min="1038" max="1038" width="6.140625" style="181" hidden="1" customWidth="1"/>
    <col min="1039" max="1039" width="10.5703125" style="181" customWidth="1"/>
    <col min="1040" max="1040" width="10.28515625" style="181" customWidth="1"/>
    <col min="1041" max="1041" width="6.140625" style="181" hidden="1" customWidth="1"/>
    <col min="1042" max="1042" width="9" style="181" customWidth="1"/>
    <col min="1043" max="1043" width="6.140625" style="181" customWidth="1"/>
    <col min="1044" max="1044" width="7.85546875" style="181" customWidth="1"/>
    <col min="1045" max="1045" width="8.140625" style="181" customWidth="1"/>
    <col min="1046" max="1046" width="5" style="181" customWidth="1"/>
    <col min="1047" max="1047" width="7.28515625" style="181" customWidth="1"/>
    <col min="1048" max="1048" width="9.140625" style="181" customWidth="1"/>
    <col min="1049" max="1049" width="8.28515625" style="181" customWidth="1"/>
    <col min="1050" max="1050" width="6.140625" style="181" customWidth="1"/>
    <col min="1051" max="1051" width="8.85546875" style="181" customWidth="1"/>
    <col min="1052" max="1052" width="12.140625" style="181" customWidth="1"/>
    <col min="1053" max="1053" width="10.140625" style="181" customWidth="1"/>
    <col min="1054" max="1054" width="6.140625" style="181"/>
    <col min="1055" max="1055" width="7.28515625" style="181" customWidth="1"/>
    <col min="1056" max="1281" width="6.140625" style="181"/>
    <col min="1282" max="1282" width="6.140625" style="181" customWidth="1"/>
    <col min="1283" max="1283" width="18.5703125" style="181" customWidth="1"/>
    <col min="1284" max="1284" width="18.28515625" style="181" customWidth="1"/>
    <col min="1285" max="1285" width="6.85546875" style="181" customWidth="1"/>
    <col min="1286" max="1286" width="6.140625" style="181" customWidth="1"/>
    <col min="1287" max="1287" width="6.85546875" style="181" customWidth="1"/>
    <col min="1288" max="1288" width="7.5703125" style="181" customWidth="1"/>
    <col min="1289" max="1289" width="7.85546875" style="181" customWidth="1"/>
    <col min="1290" max="1290" width="6.140625" style="181" customWidth="1"/>
    <col min="1291" max="1291" width="7.140625" style="181" customWidth="1"/>
    <col min="1292" max="1292" width="6.140625" style="181" customWidth="1"/>
    <col min="1293" max="1293" width="11.42578125" style="181" customWidth="1"/>
    <col min="1294" max="1294" width="6.140625" style="181" hidden="1" customWidth="1"/>
    <col min="1295" max="1295" width="10.5703125" style="181" customWidth="1"/>
    <col min="1296" max="1296" width="10.28515625" style="181" customWidth="1"/>
    <col min="1297" max="1297" width="6.140625" style="181" hidden="1" customWidth="1"/>
    <col min="1298" max="1298" width="9" style="181" customWidth="1"/>
    <col min="1299" max="1299" width="6.140625" style="181" customWidth="1"/>
    <col min="1300" max="1300" width="7.85546875" style="181" customWidth="1"/>
    <col min="1301" max="1301" width="8.140625" style="181" customWidth="1"/>
    <col min="1302" max="1302" width="5" style="181" customWidth="1"/>
    <col min="1303" max="1303" width="7.28515625" style="181" customWidth="1"/>
    <col min="1304" max="1304" width="9.140625" style="181" customWidth="1"/>
    <col min="1305" max="1305" width="8.28515625" style="181" customWidth="1"/>
    <col min="1306" max="1306" width="6.140625" style="181" customWidth="1"/>
    <col min="1307" max="1307" width="8.85546875" style="181" customWidth="1"/>
    <col min="1308" max="1308" width="12.140625" style="181" customWidth="1"/>
    <col min="1309" max="1309" width="10.140625" style="181" customWidth="1"/>
    <col min="1310" max="1310" width="6.140625" style="181"/>
    <col min="1311" max="1311" width="7.28515625" style="181" customWidth="1"/>
    <col min="1312" max="1537" width="6.140625" style="181"/>
    <col min="1538" max="1538" width="6.140625" style="181" customWidth="1"/>
    <col min="1539" max="1539" width="18.5703125" style="181" customWidth="1"/>
    <col min="1540" max="1540" width="18.28515625" style="181" customWidth="1"/>
    <col min="1541" max="1541" width="6.85546875" style="181" customWidth="1"/>
    <col min="1542" max="1542" width="6.140625" style="181" customWidth="1"/>
    <col min="1543" max="1543" width="6.85546875" style="181" customWidth="1"/>
    <col min="1544" max="1544" width="7.5703125" style="181" customWidth="1"/>
    <col min="1545" max="1545" width="7.85546875" style="181" customWidth="1"/>
    <col min="1546" max="1546" width="6.140625" style="181" customWidth="1"/>
    <col min="1547" max="1547" width="7.140625" style="181" customWidth="1"/>
    <col min="1548" max="1548" width="6.140625" style="181" customWidth="1"/>
    <col min="1549" max="1549" width="11.42578125" style="181" customWidth="1"/>
    <col min="1550" max="1550" width="6.140625" style="181" hidden="1" customWidth="1"/>
    <col min="1551" max="1551" width="10.5703125" style="181" customWidth="1"/>
    <col min="1552" max="1552" width="10.28515625" style="181" customWidth="1"/>
    <col min="1553" max="1553" width="6.140625" style="181" hidden="1" customWidth="1"/>
    <col min="1554" max="1554" width="9" style="181" customWidth="1"/>
    <col min="1555" max="1555" width="6.140625" style="181" customWidth="1"/>
    <col min="1556" max="1556" width="7.85546875" style="181" customWidth="1"/>
    <col min="1557" max="1557" width="8.140625" style="181" customWidth="1"/>
    <col min="1558" max="1558" width="5" style="181" customWidth="1"/>
    <col min="1559" max="1559" width="7.28515625" style="181" customWidth="1"/>
    <col min="1560" max="1560" width="9.140625" style="181" customWidth="1"/>
    <col min="1561" max="1561" width="8.28515625" style="181" customWidth="1"/>
    <col min="1562" max="1562" width="6.140625" style="181" customWidth="1"/>
    <col min="1563" max="1563" width="8.85546875" style="181" customWidth="1"/>
    <col min="1564" max="1564" width="12.140625" style="181" customWidth="1"/>
    <col min="1565" max="1565" width="10.140625" style="181" customWidth="1"/>
    <col min="1566" max="1566" width="6.140625" style="181"/>
    <col min="1567" max="1567" width="7.28515625" style="181" customWidth="1"/>
    <col min="1568" max="1793" width="6.140625" style="181"/>
    <col min="1794" max="1794" width="6.140625" style="181" customWidth="1"/>
    <col min="1795" max="1795" width="18.5703125" style="181" customWidth="1"/>
    <col min="1796" max="1796" width="18.28515625" style="181" customWidth="1"/>
    <col min="1797" max="1797" width="6.85546875" style="181" customWidth="1"/>
    <col min="1798" max="1798" width="6.140625" style="181" customWidth="1"/>
    <col min="1799" max="1799" width="6.85546875" style="181" customWidth="1"/>
    <col min="1800" max="1800" width="7.5703125" style="181" customWidth="1"/>
    <col min="1801" max="1801" width="7.85546875" style="181" customWidth="1"/>
    <col min="1802" max="1802" width="6.140625" style="181" customWidth="1"/>
    <col min="1803" max="1803" width="7.140625" style="181" customWidth="1"/>
    <col min="1804" max="1804" width="6.140625" style="181" customWidth="1"/>
    <col min="1805" max="1805" width="11.42578125" style="181" customWidth="1"/>
    <col min="1806" max="1806" width="6.140625" style="181" hidden="1" customWidth="1"/>
    <col min="1807" max="1807" width="10.5703125" style="181" customWidth="1"/>
    <col min="1808" max="1808" width="10.28515625" style="181" customWidth="1"/>
    <col min="1809" max="1809" width="6.140625" style="181" hidden="1" customWidth="1"/>
    <col min="1810" max="1810" width="9" style="181" customWidth="1"/>
    <col min="1811" max="1811" width="6.140625" style="181" customWidth="1"/>
    <col min="1812" max="1812" width="7.85546875" style="181" customWidth="1"/>
    <col min="1813" max="1813" width="8.140625" style="181" customWidth="1"/>
    <col min="1814" max="1814" width="5" style="181" customWidth="1"/>
    <col min="1815" max="1815" width="7.28515625" style="181" customWidth="1"/>
    <col min="1816" max="1816" width="9.140625" style="181" customWidth="1"/>
    <col min="1817" max="1817" width="8.28515625" style="181" customWidth="1"/>
    <col min="1818" max="1818" width="6.140625" style="181" customWidth="1"/>
    <col min="1819" max="1819" width="8.85546875" style="181" customWidth="1"/>
    <col min="1820" max="1820" width="12.140625" style="181" customWidth="1"/>
    <col min="1821" max="1821" width="10.140625" style="181" customWidth="1"/>
    <col min="1822" max="1822" width="6.140625" style="181"/>
    <col min="1823" max="1823" width="7.28515625" style="181" customWidth="1"/>
    <col min="1824" max="2049" width="6.140625" style="181"/>
    <col min="2050" max="2050" width="6.140625" style="181" customWidth="1"/>
    <col min="2051" max="2051" width="18.5703125" style="181" customWidth="1"/>
    <col min="2052" max="2052" width="18.28515625" style="181" customWidth="1"/>
    <col min="2053" max="2053" width="6.85546875" style="181" customWidth="1"/>
    <col min="2054" max="2054" width="6.140625" style="181" customWidth="1"/>
    <col min="2055" max="2055" width="6.85546875" style="181" customWidth="1"/>
    <col min="2056" max="2056" width="7.5703125" style="181" customWidth="1"/>
    <col min="2057" max="2057" width="7.85546875" style="181" customWidth="1"/>
    <col min="2058" max="2058" width="6.140625" style="181" customWidth="1"/>
    <col min="2059" max="2059" width="7.140625" style="181" customWidth="1"/>
    <col min="2060" max="2060" width="6.140625" style="181" customWidth="1"/>
    <col min="2061" max="2061" width="11.42578125" style="181" customWidth="1"/>
    <col min="2062" max="2062" width="6.140625" style="181" hidden="1" customWidth="1"/>
    <col min="2063" max="2063" width="10.5703125" style="181" customWidth="1"/>
    <col min="2064" max="2064" width="10.28515625" style="181" customWidth="1"/>
    <col min="2065" max="2065" width="6.140625" style="181" hidden="1" customWidth="1"/>
    <col min="2066" max="2066" width="9" style="181" customWidth="1"/>
    <col min="2067" max="2067" width="6.140625" style="181" customWidth="1"/>
    <col min="2068" max="2068" width="7.85546875" style="181" customWidth="1"/>
    <col min="2069" max="2069" width="8.140625" style="181" customWidth="1"/>
    <col min="2070" max="2070" width="5" style="181" customWidth="1"/>
    <col min="2071" max="2071" width="7.28515625" style="181" customWidth="1"/>
    <col min="2072" max="2072" width="9.140625" style="181" customWidth="1"/>
    <col min="2073" max="2073" width="8.28515625" style="181" customWidth="1"/>
    <col min="2074" max="2074" width="6.140625" style="181" customWidth="1"/>
    <col min="2075" max="2075" width="8.85546875" style="181" customWidth="1"/>
    <col min="2076" max="2076" width="12.140625" style="181" customWidth="1"/>
    <col min="2077" max="2077" width="10.140625" style="181" customWidth="1"/>
    <col min="2078" max="2078" width="6.140625" style="181"/>
    <col min="2079" max="2079" width="7.28515625" style="181" customWidth="1"/>
    <col min="2080" max="2305" width="6.140625" style="181"/>
    <col min="2306" max="2306" width="6.140625" style="181" customWidth="1"/>
    <col min="2307" max="2307" width="18.5703125" style="181" customWidth="1"/>
    <col min="2308" max="2308" width="18.28515625" style="181" customWidth="1"/>
    <col min="2309" max="2309" width="6.85546875" style="181" customWidth="1"/>
    <col min="2310" max="2310" width="6.140625" style="181" customWidth="1"/>
    <col min="2311" max="2311" width="6.85546875" style="181" customWidth="1"/>
    <col min="2312" max="2312" width="7.5703125" style="181" customWidth="1"/>
    <col min="2313" max="2313" width="7.85546875" style="181" customWidth="1"/>
    <col min="2314" max="2314" width="6.140625" style="181" customWidth="1"/>
    <col min="2315" max="2315" width="7.140625" style="181" customWidth="1"/>
    <col min="2316" max="2316" width="6.140625" style="181" customWidth="1"/>
    <col min="2317" max="2317" width="11.42578125" style="181" customWidth="1"/>
    <col min="2318" max="2318" width="6.140625" style="181" hidden="1" customWidth="1"/>
    <col min="2319" max="2319" width="10.5703125" style="181" customWidth="1"/>
    <col min="2320" max="2320" width="10.28515625" style="181" customWidth="1"/>
    <col min="2321" max="2321" width="6.140625" style="181" hidden="1" customWidth="1"/>
    <col min="2322" max="2322" width="9" style="181" customWidth="1"/>
    <col min="2323" max="2323" width="6.140625" style="181" customWidth="1"/>
    <col min="2324" max="2324" width="7.85546875" style="181" customWidth="1"/>
    <col min="2325" max="2325" width="8.140625" style="181" customWidth="1"/>
    <col min="2326" max="2326" width="5" style="181" customWidth="1"/>
    <col min="2327" max="2327" width="7.28515625" style="181" customWidth="1"/>
    <col min="2328" max="2328" width="9.140625" style="181" customWidth="1"/>
    <col min="2329" max="2329" width="8.28515625" style="181" customWidth="1"/>
    <col min="2330" max="2330" width="6.140625" style="181" customWidth="1"/>
    <col min="2331" max="2331" width="8.85546875" style="181" customWidth="1"/>
    <col min="2332" max="2332" width="12.140625" style="181" customWidth="1"/>
    <col min="2333" max="2333" width="10.140625" style="181" customWidth="1"/>
    <col min="2334" max="2334" width="6.140625" style="181"/>
    <col min="2335" max="2335" width="7.28515625" style="181" customWidth="1"/>
    <col min="2336" max="2561" width="6.140625" style="181"/>
    <col min="2562" max="2562" width="6.140625" style="181" customWidth="1"/>
    <col min="2563" max="2563" width="18.5703125" style="181" customWidth="1"/>
    <col min="2564" max="2564" width="18.28515625" style="181" customWidth="1"/>
    <col min="2565" max="2565" width="6.85546875" style="181" customWidth="1"/>
    <col min="2566" max="2566" width="6.140625" style="181" customWidth="1"/>
    <col min="2567" max="2567" width="6.85546875" style="181" customWidth="1"/>
    <col min="2568" max="2568" width="7.5703125" style="181" customWidth="1"/>
    <col min="2569" max="2569" width="7.85546875" style="181" customWidth="1"/>
    <col min="2570" max="2570" width="6.140625" style="181" customWidth="1"/>
    <col min="2571" max="2571" width="7.140625" style="181" customWidth="1"/>
    <col min="2572" max="2572" width="6.140625" style="181" customWidth="1"/>
    <col min="2573" max="2573" width="11.42578125" style="181" customWidth="1"/>
    <col min="2574" max="2574" width="6.140625" style="181" hidden="1" customWidth="1"/>
    <col min="2575" max="2575" width="10.5703125" style="181" customWidth="1"/>
    <col min="2576" max="2576" width="10.28515625" style="181" customWidth="1"/>
    <col min="2577" max="2577" width="6.140625" style="181" hidden="1" customWidth="1"/>
    <col min="2578" max="2578" width="9" style="181" customWidth="1"/>
    <col min="2579" max="2579" width="6.140625" style="181" customWidth="1"/>
    <col min="2580" max="2580" width="7.85546875" style="181" customWidth="1"/>
    <col min="2581" max="2581" width="8.140625" style="181" customWidth="1"/>
    <col min="2582" max="2582" width="5" style="181" customWidth="1"/>
    <col min="2583" max="2583" width="7.28515625" style="181" customWidth="1"/>
    <col min="2584" max="2584" width="9.140625" style="181" customWidth="1"/>
    <col min="2585" max="2585" width="8.28515625" style="181" customWidth="1"/>
    <col min="2586" max="2586" width="6.140625" style="181" customWidth="1"/>
    <col min="2587" max="2587" width="8.85546875" style="181" customWidth="1"/>
    <col min="2588" max="2588" width="12.140625" style="181" customWidth="1"/>
    <col min="2589" max="2589" width="10.140625" style="181" customWidth="1"/>
    <col min="2590" max="2590" width="6.140625" style="181"/>
    <col min="2591" max="2591" width="7.28515625" style="181" customWidth="1"/>
    <col min="2592" max="2817" width="6.140625" style="181"/>
    <col min="2818" max="2818" width="6.140625" style="181" customWidth="1"/>
    <col min="2819" max="2819" width="18.5703125" style="181" customWidth="1"/>
    <col min="2820" max="2820" width="18.28515625" style="181" customWidth="1"/>
    <col min="2821" max="2821" width="6.85546875" style="181" customWidth="1"/>
    <col min="2822" max="2822" width="6.140625" style="181" customWidth="1"/>
    <col min="2823" max="2823" width="6.85546875" style="181" customWidth="1"/>
    <col min="2824" max="2824" width="7.5703125" style="181" customWidth="1"/>
    <col min="2825" max="2825" width="7.85546875" style="181" customWidth="1"/>
    <col min="2826" max="2826" width="6.140625" style="181" customWidth="1"/>
    <col min="2827" max="2827" width="7.140625" style="181" customWidth="1"/>
    <col min="2828" max="2828" width="6.140625" style="181" customWidth="1"/>
    <col min="2829" max="2829" width="11.42578125" style="181" customWidth="1"/>
    <col min="2830" max="2830" width="6.140625" style="181" hidden="1" customWidth="1"/>
    <col min="2831" max="2831" width="10.5703125" style="181" customWidth="1"/>
    <col min="2832" max="2832" width="10.28515625" style="181" customWidth="1"/>
    <col min="2833" max="2833" width="6.140625" style="181" hidden="1" customWidth="1"/>
    <col min="2834" max="2834" width="9" style="181" customWidth="1"/>
    <col min="2835" max="2835" width="6.140625" style="181" customWidth="1"/>
    <col min="2836" max="2836" width="7.85546875" style="181" customWidth="1"/>
    <col min="2837" max="2837" width="8.140625" style="181" customWidth="1"/>
    <col min="2838" max="2838" width="5" style="181" customWidth="1"/>
    <col min="2839" max="2839" width="7.28515625" style="181" customWidth="1"/>
    <col min="2840" max="2840" width="9.140625" style="181" customWidth="1"/>
    <col min="2841" max="2841" width="8.28515625" style="181" customWidth="1"/>
    <col min="2842" max="2842" width="6.140625" style="181" customWidth="1"/>
    <col min="2843" max="2843" width="8.85546875" style="181" customWidth="1"/>
    <col min="2844" max="2844" width="12.140625" style="181" customWidth="1"/>
    <col min="2845" max="2845" width="10.140625" style="181" customWidth="1"/>
    <col min="2846" max="2846" width="6.140625" style="181"/>
    <col min="2847" max="2847" width="7.28515625" style="181" customWidth="1"/>
    <col min="2848" max="3073" width="6.140625" style="181"/>
    <col min="3074" max="3074" width="6.140625" style="181" customWidth="1"/>
    <col min="3075" max="3075" width="18.5703125" style="181" customWidth="1"/>
    <col min="3076" max="3076" width="18.28515625" style="181" customWidth="1"/>
    <col min="3077" max="3077" width="6.85546875" style="181" customWidth="1"/>
    <col min="3078" max="3078" width="6.140625" style="181" customWidth="1"/>
    <col min="3079" max="3079" width="6.85546875" style="181" customWidth="1"/>
    <col min="3080" max="3080" width="7.5703125" style="181" customWidth="1"/>
    <col min="3081" max="3081" width="7.85546875" style="181" customWidth="1"/>
    <col min="3082" max="3082" width="6.140625" style="181" customWidth="1"/>
    <col min="3083" max="3083" width="7.140625" style="181" customWidth="1"/>
    <col min="3084" max="3084" width="6.140625" style="181" customWidth="1"/>
    <col min="3085" max="3085" width="11.42578125" style="181" customWidth="1"/>
    <col min="3086" max="3086" width="6.140625" style="181" hidden="1" customWidth="1"/>
    <col min="3087" max="3087" width="10.5703125" style="181" customWidth="1"/>
    <col min="3088" max="3088" width="10.28515625" style="181" customWidth="1"/>
    <col min="3089" max="3089" width="6.140625" style="181" hidden="1" customWidth="1"/>
    <col min="3090" max="3090" width="9" style="181" customWidth="1"/>
    <col min="3091" max="3091" width="6.140625" style="181" customWidth="1"/>
    <col min="3092" max="3092" width="7.85546875" style="181" customWidth="1"/>
    <col min="3093" max="3093" width="8.140625" style="181" customWidth="1"/>
    <col min="3094" max="3094" width="5" style="181" customWidth="1"/>
    <col min="3095" max="3095" width="7.28515625" style="181" customWidth="1"/>
    <col min="3096" max="3096" width="9.140625" style="181" customWidth="1"/>
    <col min="3097" max="3097" width="8.28515625" style="181" customWidth="1"/>
    <col min="3098" max="3098" width="6.140625" style="181" customWidth="1"/>
    <col min="3099" max="3099" width="8.85546875" style="181" customWidth="1"/>
    <col min="3100" max="3100" width="12.140625" style="181" customWidth="1"/>
    <col min="3101" max="3101" width="10.140625" style="181" customWidth="1"/>
    <col min="3102" max="3102" width="6.140625" style="181"/>
    <col min="3103" max="3103" width="7.28515625" style="181" customWidth="1"/>
    <col min="3104" max="3329" width="6.140625" style="181"/>
    <col min="3330" max="3330" width="6.140625" style="181" customWidth="1"/>
    <col min="3331" max="3331" width="18.5703125" style="181" customWidth="1"/>
    <col min="3332" max="3332" width="18.28515625" style="181" customWidth="1"/>
    <col min="3333" max="3333" width="6.85546875" style="181" customWidth="1"/>
    <col min="3334" max="3334" width="6.140625" style="181" customWidth="1"/>
    <col min="3335" max="3335" width="6.85546875" style="181" customWidth="1"/>
    <col min="3336" max="3336" width="7.5703125" style="181" customWidth="1"/>
    <col min="3337" max="3337" width="7.85546875" style="181" customWidth="1"/>
    <col min="3338" max="3338" width="6.140625" style="181" customWidth="1"/>
    <col min="3339" max="3339" width="7.140625" style="181" customWidth="1"/>
    <col min="3340" max="3340" width="6.140625" style="181" customWidth="1"/>
    <col min="3341" max="3341" width="11.42578125" style="181" customWidth="1"/>
    <col min="3342" max="3342" width="6.140625" style="181" hidden="1" customWidth="1"/>
    <col min="3343" max="3343" width="10.5703125" style="181" customWidth="1"/>
    <col min="3344" max="3344" width="10.28515625" style="181" customWidth="1"/>
    <col min="3345" max="3345" width="6.140625" style="181" hidden="1" customWidth="1"/>
    <col min="3346" max="3346" width="9" style="181" customWidth="1"/>
    <col min="3347" max="3347" width="6.140625" style="181" customWidth="1"/>
    <col min="3348" max="3348" width="7.85546875" style="181" customWidth="1"/>
    <col min="3349" max="3349" width="8.140625" style="181" customWidth="1"/>
    <col min="3350" max="3350" width="5" style="181" customWidth="1"/>
    <col min="3351" max="3351" width="7.28515625" style="181" customWidth="1"/>
    <col min="3352" max="3352" width="9.140625" style="181" customWidth="1"/>
    <col min="3353" max="3353" width="8.28515625" style="181" customWidth="1"/>
    <col min="3354" max="3354" width="6.140625" style="181" customWidth="1"/>
    <col min="3355" max="3355" width="8.85546875" style="181" customWidth="1"/>
    <col min="3356" max="3356" width="12.140625" style="181" customWidth="1"/>
    <col min="3357" max="3357" width="10.140625" style="181" customWidth="1"/>
    <col min="3358" max="3358" width="6.140625" style="181"/>
    <col min="3359" max="3359" width="7.28515625" style="181" customWidth="1"/>
    <col min="3360" max="3585" width="6.140625" style="181"/>
    <col min="3586" max="3586" width="6.140625" style="181" customWidth="1"/>
    <col min="3587" max="3587" width="18.5703125" style="181" customWidth="1"/>
    <col min="3588" max="3588" width="18.28515625" style="181" customWidth="1"/>
    <col min="3589" max="3589" width="6.85546875" style="181" customWidth="1"/>
    <col min="3590" max="3590" width="6.140625" style="181" customWidth="1"/>
    <col min="3591" max="3591" width="6.85546875" style="181" customWidth="1"/>
    <col min="3592" max="3592" width="7.5703125" style="181" customWidth="1"/>
    <col min="3593" max="3593" width="7.85546875" style="181" customWidth="1"/>
    <col min="3594" max="3594" width="6.140625" style="181" customWidth="1"/>
    <col min="3595" max="3595" width="7.140625" style="181" customWidth="1"/>
    <col min="3596" max="3596" width="6.140625" style="181" customWidth="1"/>
    <col min="3597" max="3597" width="11.42578125" style="181" customWidth="1"/>
    <col min="3598" max="3598" width="6.140625" style="181" hidden="1" customWidth="1"/>
    <col min="3599" max="3599" width="10.5703125" style="181" customWidth="1"/>
    <col min="3600" max="3600" width="10.28515625" style="181" customWidth="1"/>
    <col min="3601" max="3601" width="6.140625" style="181" hidden="1" customWidth="1"/>
    <col min="3602" max="3602" width="9" style="181" customWidth="1"/>
    <col min="3603" max="3603" width="6.140625" style="181" customWidth="1"/>
    <col min="3604" max="3604" width="7.85546875" style="181" customWidth="1"/>
    <col min="3605" max="3605" width="8.140625" style="181" customWidth="1"/>
    <col min="3606" max="3606" width="5" style="181" customWidth="1"/>
    <col min="3607" max="3607" width="7.28515625" style="181" customWidth="1"/>
    <col min="3608" max="3608" width="9.140625" style="181" customWidth="1"/>
    <col min="3609" max="3609" width="8.28515625" style="181" customWidth="1"/>
    <col min="3610" max="3610" width="6.140625" style="181" customWidth="1"/>
    <col min="3611" max="3611" width="8.85546875" style="181" customWidth="1"/>
    <col min="3612" max="3612" width="12.140625" style="181" customWidth="1"/>
    <col min="3613" max="3613" width="10.140625" style="181" customWidth="1"/>
    <col min="3614" max="3614" width="6.140625" style="181"/>
    <col min="3615" max="3615" width="7.28515625" style="181" customWidth="1"/>
    <col min="3616" max="3841" width="6.140625" style="181"/>
    <col min="3842" max="3842" width="6.140625" style="181" customWidth="1"/>
    <col min="3843" max="3843" width="18.5703125" style="181" customWidth="1"/>
    <col min="3844" max="3844" width="18.28515625" style="181" customWidth="1"/>
    <col min="3845" max="3845" width="6.85546875" style="181" customWidth="1"/>
    <col min="3846" max="3846" width="6.140625" style="181" customWidth="1"/>
    <col min="3847" max="3847" width="6.85546875" style="181" customWidth="1"/>
    <col min="3848" max="3848" width="7.5703125" style="181" customWidth="1"/>
    <col min="3849" max="3849" width="7.85546875" style="181" customWidth="1"/>
    <col min="3850" max="3850" width="6.140625" style="181" customWidth="1"/>
    <col min="3851" max="3851" width="7.140625" style="181" customWidth="1"/>
    <col min="3852" max="3852" width="6.140625" style="181" customWidth="1"/>
    <col min="3853" max="3853" width="11.42578125" style="181" customWidth="1"/>
    <col min="3854" max="3854" width="6.140625" style="181" hidden="1" customWidth="1"/>
    <col min="3855" max="3855" width="10.5703125" style="181" customWidth="1"/>
    <col min="3856" max="3856" width="10.28515625" style="181" customWidth="1"/>
    <col min="3857" max="3857" width="6.140625" style="181" hidden="1" customWidth="1"/>
    <col min="3858" max="3858" width="9" style="181" customWidth="1"/>
    <col min="3859" max="3859" width="6.140625" style="181" customWidth="1"/>
    <col min="3860" max="3860" width="7.85546875" style="181" customWidth="1"/>
    <col min="3861" max="3861" width="8.140625" style="181" customWidth="1"/>
    <col min="3862" max="3862" width="5" style="181" customWidth="1"/>
    <col min="3863" max="3863" width="7.28515625" style="181" customWidth="1"/>
    <col min="3864" max="3864" width="9.140625" style="181" customWidth="1"/>
    <col min="3865" max="3865" width="8.28515625" style="181" customWidth="1"/>
    <col min="3866" max="3866" width="6.140625" style="181" customWidth="1"/>
    <col min="3867" max="3867" width="8.85546875" style="181" customWidth="1"/>
    <col min="3868" max="3868" width="12.140625" style="181" customWidth="1"/>
    <col min="3869" max="3869" width="10.140625" style="181" customWidth="1"/>
    <col min="3870" max="3870" width="6.140625" style="181"/>
    <col min="3871" max="3871" width="7.28515625" style="181" customWidth="1"/>
    <col min="3872" max="4097" width="6.140625" style="181"/>
    <col min="4098" max="4098" width="6.140625" style="181" customWidth="1"/>
    <col min="4099" max="4099" width="18.5703125" style="181" customWidth="1"/>
    <col min="4100" max="4100" width="18.28515625" style="181" customWidth="1"/>
    <col min="4101" max="4101" width="6.85546875" style="181" customWidth="1"/>
    <col min="4102" max="4102" width="6.140625" style="181" customWidth="1"/>
    <col min="4103" max="4103" width="6.85546875" style="181" customWidth="1"/>
    <col min="4104" max="4104" width="7.5703125" style="181" customWidth="1"/>
    <col min="4105" max="4105" width="7.85546875" style="181" customWidth="1"/>
    <col min="4106" max="4106" width="6.140625" style="181" customWidth="1"/>
    <col min="4107" max="4107" width="7.140625" style="181" customWidth="1"/>
    <col min="4108" max="4108" width="6.140625" style="181" customWidth="1"/>
    <col min="4109" max="4109" width="11.42578125" style="181" customWidth="1"/>
    <col min="4110" max="4110" width="6.140625" style="181" hidden="1" customWidth="1"/>
    <col min="4111" max="4111" width="10.5703125" style="181" customWidth="1"/>
    <col min="4112" max="4112" width="10.28515625" style="181" customWidth="1"/>
    <col min="4113" max="4113" width="6.140625" style="181" hidden="1" customWidth="1"/>
    <col min="4114" max="4114" width="9" style="181" customWidth="1"/>
    <col min="4115" max="4115" width="6.140625" style="181" customWidth="1"/>
    <col min="4116" max="4116" width="7.85546875" style="181" customWidth="1"/>
    <col min="4117" max="4117" width="8.140625" style="181" customWidth="1"/>
    <col min="4118" max="4118" width="5" style="181" customWidth="1"/>
    <col min="4119" max="4119" width="7.28515625" style="181" customWidth="1"/>
    <col min="4120" max="4120" width="9.140625" style="181" customWidth="1"/>
    <col min="4121" max="4121" width="8.28515625" style="181" customWidth="1"/>
    <col min="4122" max="4122" width="6.140625" style="181" customWidth="1"/>
    <col min="4123" max="4123" width="8.85546875" style="181" customWidth="1"/>
    <col min="4124" max="4124" width="12.140625" style="181" customWidth="1"/>
    <col min="4125" max="4125" width="10.140625" style="181" customWidth="1"/>
    <col min="4126" max="4126" width="6.140625" style="181"/>
    <col min="4127" max="4127" width="7.28515625" style="181" customWidth="1"/>
    <col min="4128" max="4353" width="6.140625" style="181"/>
    <col min="4354" max="4354" width="6.140625" style="181" customWidth="1"/>
    <col min="4355" max="4355" width="18.5703125" style="181" customWidth="1"/>
    <col min="4356" max="4356" width="18.28515625" style="181" customWidth="1"/>
    <col min="4357" max="4357" width="6.85546875" style="181" customWidth="1"/>
    <col min="4358" max="4358" width="6.140625" style="181" customWidth="1"/>
    <col min="4359" max="4359" width="6.85546875" style="181" customWidth="1"/>
    <col min="4360" max="4360" width="7.5703125" style="181" customWidth="1"/>
    <col min="4361" max="4361" width="7.85546875" style="181" customWidth="1"/>
    <col min="4362" max="4362" width="6.140625" style="181" customWidth="1"/>
    <col min="4363" max="4363" width="7.140625" style="181" customWidth="1"/>
    <col min="4364" max="4364" width="6.140625" style="181" customWidth="1"/>
    <col min="4365" max="4365" width="11.42578125" style="181" customWidth="1"/>
    <col min="4366" max="4366" width="6.140625" style="181" hidden="1" customWidth="1"/>
    <col min="4367" max="4367" width="10.5703125" style="181" customWidth="1"/>
    <col min="4368" max="4368" width="10.28515625" style="181" customWidth="1"/>
    <col min="4369" max="4369" width="6.140625" style="181" hidden="1" customWidth="1"/>
    <col min="4370" max="4370" width="9" style="181" customWidth="1"/>
    <col min="4371" max="4371" width="6.140625" style="181" customWidth="1"/>
    <col min="4372" max="4372" width="7.85546875" style="181" customWidth="1"/>
    <col min="4373" max="4373" width="8.140625" style="181" customWidth="1"/>
    <col min="4374" max="4374" width="5" style="181" customWidth="1"/>
    <col min="4375" max="4375" width="7.28515625" style="181" customWidth="1"/>
    <col min="4376" max="4376" width="9.140625" style="181" customWidth="1"/>
    <col min="4377" max="4377" width="8.28515625" style="181" customWidth="1"/>
    <col min="4378" max="4378" width="6.140625" style="181" customWidth="1"/>
    <col min="4379" max="4379" width="8.85546875" style="181" customWidth="1"/>
    <col min="4380" max="4380" width="12.140625" style="181" customWidth="1"/>
    <col min="4381" max="4381" width="10.140625" style="181" customWidth="1"/>
    <col min="4382" max="4382" width="6.140625" style="181"/>
    <col min="4383" max="4383" width="7.28515625" style="181" customWidth="1"/>
    <col min="4384" max="4609" width="6.140625" style="181"/>
    <col min="4610" max="4610" width="6.140625" style="181" customWidth="1"/>
    <col min="4611" max="4611" width="18.5703125" style="181" customWidth="1"/>
    <col min="4612" max="4612" width="18.28515625" style="181" customWidth="1"/>
    <col min="4613" max="4613" width="6.85546875" style="181" customWidth="1"/>
    <col min="4614" max="4614" width="6.140625" style="181" customWidth="1"/>
    <col min="4615" max="4615" width="6.85546875" style="181" customWidth="1"/>
    <col min="4616" max="4616" width="7.5703125" style="181" customWidth="1"/>
    <col min="4617" max="4617" width="7.85546875" style="181" customWidth="1"/>
    <col min="4618" max="4618" width="6.140625" style="181" customWidth="1"/>
    <col min="4619" max="4619" width="7.140625" style="181" customWidth="1"/>
    <col min="4620" max="4620" width="6.140625" style="181" customWidth="1"/>
    <col min="4621" max="4621" width="11.42578125" style="181" customWidth="1"/>
    <col min="4622" max="4622" width="6.140625" style="181" hidden="1" customWidth="1"/>
    <col min="4623" max="4623" width="10.5703125" style="181" customWidth="1"/>
    <col min="4624" max="4624" width="10.28515625" style="181" customWidth="1"/>
    <col min="4625" max="4625" width="6.140625" style="181" hidden="1" customWidth="1"/>
    <col min="4626" max="4626" width="9" style="181" customWidth="1"/>
    <col min="4627" max="4627" width="6.140625" style="181" customWidth="1"/>
    <col min="4628" max="4628" width="7.85546875" style="181" customWidth="1"/>
    <col min="4629" max="4629" width="8.140625" style="181" customWidth="1"/>
    <col min="4630" max="4630" width="5" style="181" customWidth="1"/>
    <col min="4631" max="4631" width="7.28515625" style="181" customWidth="1"/>
    <col min="4632" max="4632" width="9.140625" style="181" customWidth="1"/>
    <col min="4633" max="4633" width="8.28515625" style="181" customWidth="1"/>
    <col min="4634" max="4634" width="6.140625" style="181" customWidth="1"/>
    <col min="4635" max="4635" width="8.85546875" style="181" customWidth="1"/>
    <col min="4636" max="4636" width="12.140625" style="181" customWidth="1"/>
    <col min="4637" max="4637" width="10.140625" style="181" customWidth="1"/>
    <col min="4638" max="4638" width="6.140625" style="181"/>
    <col min="4639" max="4639" width="7.28515625" style="181" customWidth="1"/>
    <col min="4640" max="4865" width="6.140625" style="181"/>
    <col min="4866" max="4866" width="6.140625" style="181" customWidth="1"/>
    <col min="4867" max="4867" width="18.5703125" style="181" customWidth="1"/>
    <col min="4868" max="4868" width="18.28515625" style="181" customWidth="1"/>
    <col min="4869" max="4869" width="6.85546875" style="181" customWidth="1"/>
    <col min="4870" max="4870" width="6.140625" style="181" customWidth="1"/>
    <col min="4871" max="4871" width="6.85546875" style="181" customWidth="1"/>
    <col min="4872" max="4872" width="7.5703125" style="181" customWidth="1"/>
    <col min="4873" max="4873" width="7.85546875" style="181" customWidth="1"/>
    <col min="4874" max="4874" width="6.140625" style="181" customWidth="1"/>
    <col min="4875" max="4875" width="7.140625" style="181" customWidth="1"/>
    <col min="4876" max="4876" width="6.140625" style="181" customWidth="1"/>
    <col min="4877" max="4877" width="11.42578125" style="181" customWidth="1"/>
    <col min="4878" max="4878" width="6.140625" style="181" hidden="1" customWidth="1"/>
    <col min="4879" max="4879" width="10.5703125" style="181" customWidth="1"/>
    <col min="4880" max="4880" width="10.28515625" style="181" customWidth="1"/>
    <col min="4881" max="4881" width="6.140625" style="181" hidden="1" customWidth="1"/>
    <col min="4882" max="4882" width="9" style="181" customWidth="1"/>
    <col min="4883" max="4883" width="6.140625" style="181" customWidth="1"/>
    <col min="4884" max="4884" width="7.85546875" style="181" customWidth="1"/>
    <col min="4885" max="4885" width="8.140625" style="181" customWidth="1"/>
    <col min="4886" max="4886" width="5" style="181" customWidth="1"/>
    <col min="4887" max="4887" width="7.28515625" style="181" customWidth="1"/>
    <col min="4888" max="4888" width="9.140625" style="181" customWidth="1"/>
    <col min="4889" max="4889" width="8.28515625" style="181" customWidth="1"/>
    <col min="4890" max="4890" width="6.140625" style="181" customWidth="1"/>
    <col min="4891" max="4891" width="8.85546875" style="181" customWidth="1"/>
    <col min="4892" max="4892" width="12.140625" style="181" customWidth="1"/>
    <col min="4893" max="4893" width="10.140625" style="181" customWidth="1"/>
    <col min="4894" max="4894" width="6.140625" style="181"/>
    <col min="4895" max="4895" width="7.28515625" style="181" customWidth="1"/>
    <col min="4896" max="5121" width="6.140625" style="181"/>
    <col min="5122" max="5122" width="6.140625" style="181" customWidth="1"/>
    <col min="5123" max="5123" width="18.5703125" style="181" customWidth="1"/>
    <col min="5124" max="5124" width="18.28515625" style="181" customWidth="1"/>
    <col min="5125" max="5125" width="6.85546875" style="181" customWidth="1"/>
    <col min="5126" max="5126" width="6.140625" style="181" customWidth="1"/>
    <col min="5127" max="5127" width="6.85546875" style="181" customWidth="1"/>
    <col min="5128" max="5128" width="7.5703125" style="181" customWidth="1"/>
    <col min="5129" max="5129" width="7.85546875" style="181" customWidth="1"/>
    <col min="5130" max="5130" width="6.140625" style="181" customWidth="1"/>
    <col min="5131" max="5131" width="7.140625" style="181" customWidth="1"/>
    <col min="5132" max="5132" width="6.140625" style="181" customWidth="1"/>
    <col min="5133" max="5133" width="11.42578125" style="181" customWidth="1"/>
    <col min="5134" max="5134" width="6.140625" style="181" hidden="1" customWidth="1"/>
    <col min="5135" max="5135" width="10.5703125" style="181" customWidth="1"/>
    <col min="5136" max="5136" width="10.28515625" style="181" customWidth="1"/>
    <col min="5137" max="5137" width="6.140625" style="181" hidden="1" customWidth="1"/>
    <col min="5138" max="5138" width="9" style="181" customWidth="1"/>
    <col min="5139" max="5139" width="6.140625" style="181" customWidth="1"/>
    <col min="5140" max="5140" width="7.85546875" style="181" customWidth="1"/>
    <col min="5141" max="5141" width="8.140625" style="181" customWidth="1"/>
    <col min="5142" max="5142" width="5" style="181" customWidth="1"/>
    <col min="5143" max="5143" width="7.28515625" style="181" customWidth="1"/>
    <col min="5144" max="5144" width="9.140625" style="181" customWidth="1"/>
    <col min="5145" max="5145" width="8.28515625" style="181" customWidth="1"/>
    <col min="5146" max="5146" width="6.140625" style="181" customWidth="1"/>
    <col min="5147" max="5147" width="8.85546875" style="181" customWidth="1"/>
    <col min="5148" max="5148" width="12.140625" style="181" customWidth="1"/>
    <col min="5149" max="5149" width="10.140625" style="181" customWidth="1"/>
    <col min="5150" max="5150" width="6.140625" style="181"/>
    <col min="5151" max="5151" width="7.28515625" style="181" customWidth="1"/>
    <col min="5152" max="5377" width="6.140625" style="181"/>
    <col min="5378" max="5378" width="6.140625" style="181" customWidth="1"/>
    <col min="5379" max="5379" width="18.5703125" style="181" customWidth="1"/>
    <col min="5380" max="5380" width="18.28515625" style="181" customWidth="1"/>
    <col min="5381" max="5381" width="6.85546875" style="181" customWidth="1"/>
    <col min="5382" max="5382" width="6.140625" style="181" customWidth="1"/>
    <col min="5383" max="5383" width="6.85546875" style="181" customWidth="1"/>
    <col min="5384" max="5384" width="7.5703125" style="181" customWidth="1"/>
    <col min="5385" max="5385" width="7.85546875" style="181" customWidth="1"/>
    <col min="5386" max="5386" width="6.140625" style="181" customWidth="1"/>
    <col min="5387" max="5387" width="7.140625" style="181" customWidth="1"/>
    <col min="5388" max="5388" width="6.140625" style="181" customWidth="1"/>
    <col min="5389" max="5389" width="11.42578125" style="181" customWidth="1"/>
    <col min="5390" max="5390" width="6.140625" style="181" hidden="1" customWidth="1"/>
    <col min="5391" max="5391" width="10.5703125" style="181" customWidth="1"/>
    <col min="5392" max="5392" width="10.28515625" style="181" customWidth="1"/>
    <col min="5393" max="5393" width="6.140625" style="181" hidden="1" customWidth="1"/>
    <col min="5394" max="5394" width="9" style="181" customWidth="1"/>
    <col min="5395" max="5395" width="6.140625" style="181" customWidth="1"/>
    <col min="5396" max="5396" width="7.85546875" style="181" customWidth="1"/>
    <col min="5397" max="5397" width="8.140625" style="181" customWidth="1"/>
    <col min="5398" max="5398" width="5" style="181" customWidth="1"/>
    <col min="5399" max="5399" width="7.28515625" style="181" customWidth="1"/>
    <col min="5400" max="5400" width="9.140625" style="181" customWidth="1"/>
    <col min="5401" max="5401" width="8.28515625" style="181" customWidth="1"/>
    <col min="5402" max="5402" width="6.140625" style="181" customWidth="1"/>
    <col min="5403" max="5403" width="8.85546875" style="181" customWidth="1"/>
    <col min="5404" max="5404" width="12.140625" style="181" customWidth="1"/>
    <col min="5405" max="5405" width="10.140625" style="181" customWidth="1"/>
    <col min="5406" max="5406" width="6.140625" style="181"/>
    <col min="5407" max="5407" width="7.28515625" style="181" customWidth="1"/>
    <col min="5408" max="5633" width="6.140625" style="181"/>
    <col min="5634" max="5634" width="6.140625" style="181" customWidth="1"/>
    <col min="5635" max="5635" width="18.5703125" style="181" customWidth="1"/>
    <col min="5636" max="5636" width="18.28515625" style="181" customWidth="1"/>
    <col min="5637" max="5637" width="6.85546875" style="181" customWidth="1"/>
    <col min="5638" max="5638" width="6.140625" style="181" customWidth="1"/>
    <col min="5639" max="5639" width="6.85546875" style="181" customWidth="1"/>
    <col min="5640" max="5640" width="7.5703125" style="181" customWidth="1"/>
    <col min="5641" max="5641" width="7.85546875" style="181" customWidth="1"/>
    <col min="5642" max="5642" width="6.140625" style="181" customWidth="1"/>
    <col min="5643" max="5643" width="7.140625" style="181" customWidth="1"/>
    <col min="5644" max="5644" width="6.140625" style="181" customWidth="1"/>
    <col min="5645" max="5645" width="11.42578125" style="181" customWidth="1"/>
    <col min="5646" max="5646" width="6.140625" style="181" hidden="1" customWidth="1"/>
    <col min="5647" max="5647" width="10.5703125" style="181" customWidth="1"/>
    <col min="5648" max="5648" width="10.28515625" style="181" customWidth="1"/>
    <col min="5649" max="5649" width="6.140625" style="181" hidden="1" customWidth="1"/>
    <col min="5650" max="5650" width="9" style="181" customWidth="1"/>
    <col min="5651" max="5651" width="6.140625" style="181" customWidth="1"/>
    <col min="5652" max="5652" width="7.85546875" style="181" customWidth="1"/>
    <col min="5653" max="5653" width="8.140625" style="181" customWidth="1"/>
    <col min="5654" max="5654" width="5" style="181" customWidth="1"/>
    <col min="5655" max="5655" width="7.28515625" style="181" customWidth="1"/>
    <col min="5656" max="5656" width="9.140625" style="181" customWidth="1"/>
    <col min="5657" max="5657" width="8.28515625" style="181" customWidth="1"/>
    <col min="5658" max="5658" width="6.140625" style="181" customWidth="1"/>
    <col min="5659" max="5659" width="8.85546875" style="181" customWidth="1"/>
    <col min="5660" max="5660" width="12.140625" style="181" customWidth="1"/>
    <col min="5661" max="5661" width="10.140625" style="181" customWidth="1"/>
    <col min="5662" max="5662" width="6.140625" style="181"/>
    <col min="5663" max="5663" width="7.28515625" style="181" customWidth="1"/>
    <col min="5664" max="5889" width="6.140625" style="181"/>
    <col min="5890" max="5890" width="6.140625" style="181" customWidth="1"/>
    <col min="5891" max="5891" width="18.5703125" style="181" customWidth="1"/>
    <col min="5892" max="5892" width="18.28515625" style="181" customWidth="1"/>
    <col min="5893" max="5893" width="6.85546875" style="181" customWidth="1"/>
    <col min="5894" max="5894" width="6.140625" style="181" customWidth="1"/>
    <col min="5895" max="5895" width="6.85546875" style="181" customWidth="1"/>
    <col min="5896" max="5896" width="7.5703125" style="181" customWidth="1"/>
    <col min="5897" max="5897" width="7.85546875" style="181" customWidth="1"/>
    <col min="5898" max="5898" width="6.140625" style="181" customWidth="1"/>
    <col min="5899" max="5899" width="7.140625" style="181" customWidth="1"/>
    <col min="5900" max="5900" width="6.140625" style="181" customWidth="1"/>
    <col min="5901" max="5901" width="11.42578125" style="181" customWidth="1"/>
    <col min="5902" max="5902" width="6.140625" style="181" hidden="1" customWidth="1"/>
    <col min="5903" max="5903" width="10.5703125" style="181" customWidth="1"/>
    <col min="5904" max="5904" width="10.28515625" style="181" customWidth="1"/>
    <col min="5905" max="5905" width="6.140625" style="181" hidden="1" customWidth="1"/>
    <col min="5906" max="5906" width="9" style="181" customWidth="1"/>
    <col min="5907" max="5907" width="6.140625" style="181" customWidth="1"/>
    <col min="5908" max="5908" width="7.85546875" style="181" customWidth="1"/>
    <col min="5909" max="5909" width="8.140625" style="181" customWidth="1"/>
    <col min="5910" max="5910" width="5" style="181" customWidth="1"/>
    <col min="5911" max="5911" width="7.28515625" style="181" customWidth="1"/>
    <col min="5912" max="5912" width="9.140625" style="181" customWidth="1"/>
    <col min="5913" max="5913" width="8.28515625" style="181" customWidth="1"/>
    <col min="5914" max="5914" width="6.140625" style="181" customWidth="1"/>
    <col min="5915" max="5915" width="8.85546875" style="181" customWidth="1"/>
    <col min="5916" max="5916" width="12.140625" style="181" customWidth="1"/>
    <col min="5917" max="5917" width="10.140625" style="181" customWidth="1"/>
    <col min="5918" max="5918" width="6.140625" style="181"/>
    <col min="5919" max="5919" width="7.28515625" style="181" customWidth="1"/>
    <col min="5920" max="6145" width="6.140625" style="181"/>
    <col min="6146" max="6146" width="6.140625" style="181" customWidth="1"/>
    <col min="6147" max="6147" width="18.5703125" style="181" customWidth="1"/>
    <col min="6148" max="6148" width="18.28515625" style="181" customWidth="1"/>
    <col min="6149" max="6149" width="6.85546875" style="181" customWidth="1"/>
    <col min="6150" max="6150" width="6.140625" style="181" customWidth="1"/>
    <col min="6151" max="6151" width="6.85546875" style="181" customWidth="1"/>
    <col min="6152" max="6152" width="7.5703125" style="181" customWidth="1"/>
    <col min="6153" max="6153" width="7.85546875" style="181" customWidth="1"/>
    <col min="6154" max="6154" width="6.140625" style="181" customWidth="1"/>
    <col min="6155" max="6155" width="7.140625" style="181" customWidth="1"/>
    <col min="6156" max="6156" width="6.140625" style="181" customWidth="1"/>
    <col min="6157" max="6157" width="11.42578125" style="181" customWidth="1"/>
    <col min="6158" max="6158" width="6.140625" style="181" hidden="1" customWidth="1"/>
    <col min="6159" max="6159" width="10.5703125" style="181" customWidth="1"/>
    <col min="6160" max="6160" width="10.28515625" style="181" customWidth="1"/>
    <col min="6161" max="6161" width="6.140625" style="181" hidden="1" customWidth="1"/>
    <col min="6162" max="6162" width="9" style="181" customWidth="1"/>
    <col min="6163" max="6163" width="6.140625" style="181" customWidth="1"/>
    <col min="6164" max="6164" width="7.85546875" style="181" customWidth="1"/>
    <col min="6165" max="6165" width="8.140625" style="181" customWidth="1"/>
    <col min="6166" max="6166" width="5" style="181" customWidth="1"/>
    <col min="6167" max="6167" width="7.28515625" style="181" customWidth="1"/>
    <col min="6168" max="6168" width="9.140625" style="181" customWidth="1"/>
    <col min="6169" max="6169" width="8.28515625" style="181" customWidth="1"/>
    <col min="6170" max="6170" width="6.140625" style="181" customWidth="1"/>
    <col min="6171" max="6171" width="8.85546875" style="181" customWidth="1"/>
    <col min="6172" max="6172" width="12.140625" style="181" customWidth="1"/>
    <col min="6173" max="6173" width="10.140625" style="181" customWidth="1"/>
    <col min="6174" max="6174" width="6.140625" style="181"/>
    <col min="6175" max="6175" width="7.28515625" style="181" customWidth="1"/>
    <col min="6176" max="6401" width="6.140625" style="181"/>
    <col min="6402" max="6402" width="6.140625" style="181" customWidth="1"/>
    <col min="6403" max="6403" width="18.5703125" style="181" customWidth="1"/>
    <col min="6404" max="6404" width="18.28515625" style="181" customWidth="1"/>
    <col min="6405" max="6405" width="6.85546875" style="181" customWidth="1"/>
    <col min="6406" max="6406" width="6.140625" style="181" customWidth="1"/>
    <col min="6407" max="6407" width="6.85546875" style="181" customWidth="1"/>
    <col min="6408" max="6408" width="7.5703125" style="181" customWidth="1"/>
    <col min="6409" max="6409" width="7.85546875" style="181" customWidth="1"/>
    <col min="6410" max="6410" width="6.140625" style="181" customWidth="1"/>
    <col min="6411" max="6411" width="7.140625" style="181" customWidth="1"/>
    <col min="6412" max="6412" width="6.140625" style="181" customWidth="1"/>
    <col min="6413" max="6413" width="11.42578125" style="181" customWidth="1"/>
    <col min="6414" max="6414" width="6.140625" style="181" hidden="1" customWidth="1"/>
    <col min="6415" max="6415" width="10.5703125" style="181" customWidth="1"/>
    <col min="6416" max="6416" width="10.28515625" style="181" customWidth="1"/>
    <col min="6417" max="6417" width="6.140625" style="181" hidden="1" customWidth="1"/>
    <col min="6418" max="6418" width="9" style="181" customWidth="1"/>
    <col min="6419" max="6419" width="6.140625" style="181" customWidth="1"/>
    <col min="6420" max="6420" width="7.85546875" style="181" customWidth="1"/>
    <col min="6421" max="6421" width="8.140625" style="181" customWidth="1"/>
    <col min="6422" max="6422" width="5" style="181" customWidth="1"/>
    <col min="6423" max="6423" width="7.28515625" style="181" customWidth="1"/>
    <col min="6424" max="6424" width="9.140625" style="181" customWidth="1"/>
    <col min="6425" max="6425" width="8.28515625" style="181" customWidth="1"/>
    <col min="6426" max="6426" width="6.140625" style="181" customWidth="1"/>
    <col min="6427" max="6427" width="8.85546875" style="181" customWidth="1"/>
    <col min="6428" max="6428" width="12.140625" style="181" customWidth="1"/>
    <col min="6429" max="6429" width="10.140625" style="181" customWidth="1"/>
    <col min="6430" max="6430" width="6.140625" style="181"/>
    <col min="6431" max="6431" width="7.28515625" style="181" customWidth="1"/>
    <col min="6432" max="6657" width="6.140625" style="181"/>
    <col min="6658" max="6658" width="6.140625" style="181" customWidth="1"/>
    <col min="6659" max="6659" width="18.5703125" style="181" customWidth="1"/>
    <col min="6660" max="6660" width="18.28515625" style="181" customWidth="1"/>
    <col min="6661" max="6661" width="6.85546875" style="181" customWidth="1"/>
    <col min="6662" max="6662" width="6.140625" style="181" customWidth="1"/>
    <col min="6663" max="6663" width="6.85546875" style="181" customWidth="1"/>
    <col min="6664" max="6664" width="7.5703125" style="181" customWidth="1"/>
    <col min="6665" max="6665" width="7.85546875" style="181" customWidth="1"/>
    <col min="6666" max="6666" width="6.140625" style="181" customWidth="1"/>
    <col min="6667" max="6667" width="7.140625" style="181" customWidth="1"/>
    <col min="6668" max="6668" width="6.140625" style="181" customWidth="1"/>
    <col min="6669" max="6669" width="11.42578125" style="181" customWidth="1"/>
    <col min="6670" max="6670" width="6.140625" style="181" hidden="1" customWidth="1"/>
    <col min="6671" max="6671" width="10.5703125" style="181" customWidth="1"/>
    <col min="6672" max="6672" width="10.28515625" style="181" customWidth="1"/>
    <col min="6673" max="6673" width="6.140625" style="181" hidden="1" customWidth="1"/>
    <col min="6674" max="6674" width="9" style="181" customWidth="1"/>
    <col min="6675" max="6675" width="6.140625" style="181" customWidth="1"/>
    <col min="6676" max="6676" width="7.85546875" style="181" customWidth="1"/>
    <col min="6677" max="6677" width="8.140625" style="181" customWidth="1"/>
    <col min="6678" max="6678" width="5" style="181" customWidth="1"/>
    <col min="6679" max="6679" width="7.28515625" style="181" customWidth="1"/>
    <col min="6680" max="6680" width="9.140625" style="181" customWidth="1"/>
    <col min="6681" max="6681" width="8.28515625" style="181" customWidth="1"/>
    <col min="6682" max="6682" width="6.140625" style="181" customWidth="1"/>
    <col min="6683" max="6683" width="8.85546875" style="181" customWidth="1"/>
    <col min="6684" max="6684" width="12.140625" style="181" customWidth="1"/>
    <col min="6685" max="6685" width="10.140625" style="181" customWidth="1"/>
    <col min="6686" max="6686" width="6.140625" style="181"/>
    <col min="6687" max="6687" width="7.28515625" style="181" customWidth="1"/>
    <col min="6688" max="6913" width="6.140625" style="181"/>
    <col min="6914" max="6914" width="6.140625" style="181" customWidth="1"/>
    <col min="6915" max="6915" width="18.5703125" style="181" customWidth="1"/>
    <col min="6916" max="6916" width="18.28515625" style="181" customWidth="1"/>
    <col min="6917" max="6917" width="6.85546875" style="181" customWidth="1"/>
    <col min="6918" max="6918" width="6.140625" style="181" customWidth="1"/>
    <col min="6919" max="6919" width="6.85546875" style="181" customWidth="1"/>
    <col min="6920" max="6920" width="7.5703125" style="181" customWidth="1"/>
    <col min="6921" max="6921" width="7.85546875" style="181" customWidth="1"/>
    <col min="6922" max="6922" width="6.140625" style="181" customWidth="1"/>
    <col min="6923" max="6923" width="7.140625" style="181" customWidth="1"/>
    <col min="6924" max="6924" width="6.140625" style="181" customWidth="1"/>
    <col min="6925" max="6925" width="11.42578125" style="181" customWidth="1"/>
    <col min="6926" max="6926" width="6.140625" style="181" hidden="1" customWidth="1"/>
    <col min="6927" max="6927" width="10.5703125" style="181" customWidth="1"/>
    <col min="6928" max="6928" width="10.28515625" style="181" customWidth="1"/>
    <col min="6929" max="6929" width="6.140625" style="181" hidden="1" customWidth="1"/>
    <col min="6930" max="6930" width="9" style="181" customWidth="1"/>
    <col min="6931" max="6931" width="6.140625" style="181" customWidth="1"/>
    <col min="6932" max="6932" width="7.85546875" style="181" customWidth="1"/>
    <col min="6933" max="6933" width="8.140625" style="181" customWidth="1"/>
    <col min="6934" max="6934" width="5" style="181" customWidth="1"/>
    <col min="6935" max="6935" width="7.28515625" style="181" customWidth="1"/>
    <col min="6936" max="6936" width="9.140625" style="181" customWidth="1"/>
    <col min="6937" max="6937" width="8.28515625" style="181" customWidth="1"/>
    <col min="6938" max="6938" width="6.140625" style="181" customWidth="1"/>
    <col min="6939" max="6939" width="8.85546875" style="181" customWidth="1"/>
    <col min="6940" max="6940" width="12.140625" style="181" customWidth="1"/>
    <col min="6941" max="6941" width="10.140625" style="181" customWidth="1"/>
    <col min="6942" max="6942" width="6.140625" style="181"/>
    <col min="6943" max="6943" width="7.28515625" style="181" customWidth="1"/>
    <col min="6944" max="7169" width="6.140625" style="181"/>
    <col min="7170" max="7170" width="6.140625" style="181" customWidth="1"/>
    <col min="7171" max="7171" width="18.5703125" style="181" customWidth="1"/>
    <col min="7172" max="7172" width="18.28515625" style="181" customWidth="1"/>
    <col min="7173" max="7173" width="6.85546875" style="181" customWidth="1"/>
    <col min="7174" max="7174" width="6.140625" style="181" customWidth="1"/>
    <col min="7175" max="7175" width="6.85546875" style="181" customWidth="1"/>
    <col min="7176" max="7176" width="7.5703125" style="181" customWidth="1"/>
    <col min="7177" max="7177" width="7.85546875" style="181" customWidth="1"/>
    <col min="7178" max="7178" width="6.140625" style="181" customWidth="1"/>
    <col min="7179" max="7179" width="7.140625" style="181" customWidth="1"/>
    <col min="7180" max="7180" width="6.140625" style="181" customWidth="1"/>
    <col min="7181" max="7181" width="11.42578125" style="181" customWidth="1"/>
    <col min="7182" max="7182" width="6.140625" style="181" hidden="1" customWidth="1"/>
    <col min="7183" max="7183" width="10.5703125" style="181" customWidth="1"/>
    <col min="7184" max="7184" width="10.28515625" style="181" customWidth="1"/>
    <col min="7185" max="7185" width="6.140625" style="181" hidden="1" customWidth="1"/>
    <col min="7186" max="7186" width="9" style="181" customWidth="1"/>
    <col min="7187" max="7187" width="6.140625" style="181" customWidth="1"/>
    <col min="7188" max="7188" width="7.85546875" style="181" customWidth="1"/>
    <col min="7189" max="7189" width="8.140625" style="181" customWidth="1"/>
    <col min="7190" max="7190" width="5" style="181" customWidth="1"/>
    <col min="7191" max="7191" width="7.28515625" style="181" customWidth="1"/>
    <col min="7192" max="7192" width="9.140625" style="181" customWidth="1"/>
    <col min="7193" max="7193" width="8.28515625" style="181" customWidth="1"/>
    <col min="7194" max="7194" width="6.140625" style="181" customWidth="1"/>
    <col min="7195" max="7195" width="8.85546875" style="181" customWidth="1"/>
    <col min="7196" max="7196" width="12.140625" style="181" customWidth="1"/>
    <col min="7197" max="7197" width="10.140625" style="181" customWidth="1"/>
    <col min="7198" max="7198" width="6.140625" style="181"/>
    <col min="7199" max="7199" width="7.28515625" style="181" customWidth="1"/>
    <col min="7200" max="7425" width="6.140625" style="181"/>
    <col min="7426" max="7426" width="6.140625" style="181" customWidth="1"/>
    <col min="7427" max="7427" width="18.5703125" style="181" customWidth="1"/>
    <col min="7428" max="7428" width="18.28515625" style="181" customWidth="1"/>
    <col min="7429" max="7429" width="6.85546875" style="181" customWidth="1"/>
    <col min="7430" max="7430" width="6.140625" style="181" customWidth="1"/>
    <col min="7431" max="7431" width="6.85546875" style="181" customWidth="1"/>
    <col min="7432" max="7432" width="7.5703125" style="181" customWidth="1"/>
    <col min="7433" max="7433" width="7.85546875" style="181" customWidth="1"/>
    <col min="7434" max="7434" width="6.140625" style="181" customWidth="1"/>
    <col min="7435" max="7435" width="7.140625" style="181" customWidth="1"/>
    <col min="7436" max="7436" width="6.140625" style="181" customWidth="1"/>
    <col min="7437" max="7437" width="11.42578125" style="181" customWidth="1"/>
    <col min="7438" max="7438" width="6.140625" style="181" hidden="1" customWidth="1"/>
    <col min="7439" max="7439" width="10.5703125" style="181" customWidth="1"/>
    <col min="7440" max="7440" width="10.28515625" style="181" customWidth="1"/>
    <col min="7441" max="7441" width="6.140625" style="181" hidden="1" customWidth="1"/>
    <col min="7442" max="7442" width="9" style="181" customWidth="1"/>
    <col min="7443" max="7443" width="6.140625" style="181" customWidth="1"/>
    <col min="7444" max="7444" width="7.85546875" style="181" customWidth="1"/>
    <col min="7445" max="7445" width="8.140625" style="181" customWidth="1"/>
    <col min="7446" max="7446" width="5" style="181" customWidth="1"/>
    <col min="7447" max="7447" width="7.28515625" style="181" customWidth="1"/>
    <col min="7448" max="7448" width="9.140625" style="181" customWidth="1"/>
    <col min="7449" max="7449" width="8.28515625" style="181" customWidth="1"/>
    <col min="7450" max="7450" width="6.140625" style="181" customWidth="1"/>
    <col min="7451" max="7451" width="8.85546875" style="181" customWidth="1"/>
    <col min="7452" max="7452" width="12.140625" style="181" customWidth="1"/>
    <col min="7453" max="7453" width="10.140625" style="181" customWidth="1"/>
    <col min="7454" max="7454" width="6.140625" style="181"/>
    <col min="7455" max="7455" width="7.28515625" style="181" customWidth="1"/>
    <col min="7456" max="7681" width="6.140625" style="181"/>
    <col min="7682" max="7682" width="6.140625" style="181" customWidth="1"/>
    <col min="7683" max="7683" width="18.5703125" style="181" customWidth="1"/>
    <col min="7684" max="7684" width="18.28515625" style="181" customWidth="1"/>
    <col min="7685" max="7685" width="6.85546875" style="181" customWidth="1"/>
    <col min="7686" max="7686" width="6.140625" style="181" customWidth="1"/>
    <col min="7687" max="7687" width="6.85546875" style="181" customWidth="1"/>
    <col min="7688" max="7688" width="7.5703125" style="181" customWidth="1"/>
    <col min="7689" max="7689" width="7.85546875" style="181" customWidth="1"/>
    <col min="7690" max="7690" width="6.140625" style="181" customWidth="1"/>
    <col min="7691" max="7691" width="7.140625" style="181" customWidth="1"/>
    <col min="7692" max="7692" width="6.140625" style="181" customWidth="1"/>
    <col min="7693" max="7693" width="11.42578125" style="181" customWidth="1"/>
    <col min="7694" max="7694" width="6.140625" style="181" hidden="1" customWidth="1"/>
    <col min="7695" max="7695" width="10.5703125" style="181" customWidth="1"/>
    <col min="7696" max="7696" width="10.28515625" style="181" customWidth="1"/>
    <col min="7697" max="7697" width="6.140625" style="181" hidden="1" customWidth="1"/>
    <col min="7698" max="7698" width="9" style="181" customWidth="1"/>
    <col min="7699" max="7699" width="6.140625" style="181" customWidth="1"/>
    <col min="7700" max="7700" width="7.85546875" style="181" customWidth="1"/>
    <col min="7701" max="7701" width="8.140625" style="181" customWidth="1"/>
    <col min="7702" max="7702" width="5" style="181" customWidth="1"/>
    <col min="7703" max="7703" width="7.28515625" style="181" customWidth="1"/>
    <col min="7704" max="7704" width="9.140625" style="181" customWidth="1"/>
    <col min="7705" max="7705" width="8.28515625" style="181" customWidth="1"/>
    <col min="7706" max="7706" width="6.140625" style="181" customWidth="1"/>
    <col min="7707" max="7707" width="8.85546875" style="181" customWidth="1"/>
    <col min="7708" max="7708" width="12.140625" style="181" customWidth="1"/>
    <col min="7709" max="7709" width="10.140625" style="181" customWidth="1"/>
    <col min="7710" max="7710" width="6.140625" style="181"/>
    <col min="7711" max="7711" width="7.28515625" style="181" customWidth="1"/>
    <col min="7712" max="7937" width="6.140625" style="181"/>
    <col min="7938" max="7938" width="6.140625" style="181" customWidth="1"/>
    <col min="7939" max="7939" width="18.5703125" style="181" customWidth="1"/>
    <col min="7940" max="7940" width="18.28515625" style="181" customWidth="1"/>
    <col min="7941" max="7941" width="6.85546875" style="181" customWidth="1"/>
    <col min="7942" max="7942" width="6.140625" style="181" customWidth="1"/>
    <col min="7943" max="7943" width="6.85546875" style="181" customWidth="1"/>
    <col min="7944" max="7944" width="7.5703125" style="181" customWidth="1"/>
    <col min="7945" max="7945" width="7.85546875" style="181" customWidth="1"/>
    <col min="7946" max="7946" width="6.140625" style="181" customWidth="1"/>
    <col min="7947" max="7947" width="7.140625" style="181" customWidth="1"/>
    <col min="7948" max="7948" width="6.140625" style="181" customWidth="1"/>
    <col min="7949" max="7949" width="11.42578125" style="181" customWidth="1"/>
    <col min="7950" max="7950" width="6.140625" style="181" hidden="1" customWidth="1"/>
    <col min="7951" max="7951" width="10.5703125" style="181" customWidth="1"/>
    <col min="7952" max="7952" width="10.28515625" style="181" customWidth="1"/>
    <col min="7953" max="7953" width="6.140625" style="181" hidden="1" customWidth="1"/>
    <col min="7954" max="7954" width="9" style="181" customWidth="1"/>
    <col min="7955" max="7955" width="6.140625" style="181" customWidth="1"/>
    <col min="7956" max="7956" width="7.85546875" style="181" customWidth="1"/>
    <col min="7957" max="7957" width="8.140625" style="181" customWidth="1"/>
    <col min="7958" max="7958" width="5" style="181" customWidth="1"/>
    <col min="7959" max="7959" width="7.28515625" style="181" customWidth="1"/>
    <col min="7960" max="7960" width="9.140625" style="181" customWidth="1"/>
    <col min="7961" max="7961" width="8.28515625" style="181" customWidth="1"/>
    <col min="7962" max="7962" width="6.140625" style="181" customWidth="1"/>
    <col min="7963" max="7963" width="8.85546875" style="181" customWidth="1"/>
    <col min="7964" max="7964" width="12.140625" style="181" customWidth="1"/>
    <col min="7965" max="7965" width="10.140625" style="181" customWidth="1"/>
    <col min="7966" max="7966" width="6.140625" style="181"/>
    <col min="7967" max="7967" width="7.28515625" style="181" customWidth="1"/>
    <col min="7968" max="8193" width="6.140625" style="181"/>
    <col min="8194" max="8194" width="6.140625" style="181" customWidth="1"/>
    <col min="8195" max="8195" width="18.5703125" style="181" customWidth="1"/>
    <col min="8196" max="8196" width="18.28515625" style="181" customWidth="1"/>
    <col min="8197" max="8197" width="6.85546875" style="181" customWidth="1"/>
    <col min="8198" max="8198" width="6.140625" style="181" customWidth="1"/>
    <col min="8199" max="8199" width="6.85546875" style="181" customWidth="1"/>
    <col min="8200" max="8200" width="7.5703125" style="181" customWidth="1"/>
    <col min="8201" max="8201" width="7.85546875" style="181" customWidth="1"/>
    <col min="8202" max="8202" width="6.140625" style="181" customWidth="1"/>
    <col min="8203" max="8203" width="7.140625" style="181" customWidth="1"/>
    <col min="8204" max="8204" width="6.140625" style="181" customWidth="1"/>
    <col min="8205" max="8205" width="11.42578125" style="181" customWidth="1"/>
    <col min="8206" max="8206" width="6.140625" style="181" hidden="1" customWidth="1"/>
    <col min="8207" max="8207" width="10.5703125" style="181" customWidth="1"/>
    <col min="8208" max="8208" width="10.28515625" style="181" customWidth="1"/>
    <col min="8209" max="8209" width="6.140625" style="181" hidden="1" customWidth="1"/>
    <col min="8210" max="8210" width="9" style="181" customWidth="1"/>
    <col min="8211" max="8211" width="6.140625" style="181" customWidth="1"/>
    <col min="8212" max="8212" width="7.85546875" style="181" customWidth="1"/>
    <col min="8213" max="8213" width="8.140625" style="181" customWidth="1"/>
    <col min="8214" max="8214" width="5" style="181" customWidth="1"/>
    <col min="8215" max="8215" width="7.28515625" style="181" customWidth="1"/>
    <col min="8216" max="8216" width="9.140625" style="181" customWidth="1"/>
    <col min="8217" max="8217" width="8.28515625" style="181" customWidth="1"/>
    <col min="8218" max="8218" width="6.140625" style="181" customWidth="1"/>
    <col min="8219" max="8219" width="8.85546875" style="181" customWidth="1"/>
    <col min="8220" max="8220" width="12.140625" style="181" customWidth="1"/>
    <col min="8221" max="8221" width="10.140625" style="181" customWidth="1"/>
    <col min="8222" max="8222" width="6.140625" style="181"/>
    <col min="8223" max="8223" width="7.28515625" style="181" customWidth="1"/>
    <col min="8224" max="8449" width="6.140625" style="181"/>
    <col min="8450" max="8450" width="6.140625" style="181" customWidth="1"/>
    <col min="8451" max="8451" width="18.5703125" style="181" customWidth="1"/>
    <col min="8452" max="8452" width="18.28515625" style="181" customWidth="1"/>
    <col min="8453" max="8453" width="6.85546875" style="181" customWidth="1"/>
    <col min="8454" max="8454" width="6.140625" style="181" customWidth="1"/>
    <col min="8455" max="8455" width="6.85546875" style="181" customWidth="1"/>
    <col min="8456" max="8456" width="7.5703125" style="181" customWidth="1"/>
    <col min="8457" max="8457" width="7.85546875" style="181" customWidth="1"/>
    <col min="8458" max="8458" width="6.140625" style="181" customWidth="1"/>
    <col min="8459" max="8459" width="7.140625" style="181" customWidth="1"/>
    <col min="8460" max="8460" width="6.140625" style="181" customWidth="1"/>
    <col min="8461" max="8461" width="11.42578125" style="181" customWidth="1"/>
    <col min="8462" max="8462" width="6.140625" style="181" hidden="1" customWidth="1"/>
    <col min="8463" max="8463" width="10.5703125" style="181" customWidth="1"/>
    <col min="8464" max="8464" width="10.28515625" style="181" customWidth="1"/>
    <col min="8465" max="8465" width="6.140625" style="181" hidden="1" customWidth="1"/>
    <col min="8466" max="8466" width="9" style="181" customWidth="1"/>
    <col min="8467" max="8467" width="6.140625" style="181" customWidth="1"/>
    <col min="8468" max="8468" width="7.85546875" style="181" customWidth="1"/>
    <col min="8469" max="8469" width="8.140625" style="181" customWidth="1"/>
    <col min="8470" max="8470" width="5" style="181" customWidth="1"/>
    <col min="8471" max="8471" width="7.28515625" style="181" customWidth="1"/>
    <col min="8472" max="8472" width="9.140625" style="181" customWidth="1"/>
    <col min="8473" max="8473" width="8.28515625" style="181" customWidth="1"/>
    <col min="8474" max="8474" width="6.140625" style="181" customWidth="1"/>
    <col min="8475" max="8475" width="8.85546875" style="181" customWidth="1"/>
    <col min="8476" max="8476" width="12.140625" style="181" customWidth="1"/>
    <col min="8477" max="8477" width="10.140625" style="181" customWidth="1"/>
    <col min="8478" max="8478" width="6.140625" style="181"/>
    <col min="8479" max="8479" width="7.28515625" style="181" customWidth="1"/>
    <col min="8480" max="8705" width="6.140625" style="181"/>
    <col min="8706" max="8706" width="6.140625" style="181" customWidth="1"/>
    <col min="8707" max="8707" width="18.5703125" style="181" customWidth="1"/>
    <col min="8708" max="8708" width="18.28515625" style="181" customWidth="1"/>
    <col min="8709" max="8709" width="6.85546875" style="181" customWidth="1"/>
    <col min="8710" max="8710" width="6.140625" style="181" customWidth="1"/>
    <col min="8711" max="8711" width="6.85546875" style="181" customWidth="1"/>
    <col min="8712" max="8712" width="7.5703125" style="181" customWidth="1"/>
    <col min="8713" max="8713" width="7.85546875" style="181" customWidth="1"/>
    <col min="8714" max="8714" width="6.140625" style="181" customWidth="1"/>
    <col min="8715" max="8715" width="7.140625" style="181" customWidth="1"/>
    <col min="8716" max="8716" width="6.140625" style="181" customWidth="1"/>
    <col min="8717" max="8717" width="11.42578125" style="181" customWidth="1"/>
    <col min="8718" max="8718" width="6.140625" style="181" hidden="1" customWidth="1"/>
    <col min="8719" max="8719" width="10.5703125" style="181" customWidth="1"/>
    <col min="8720" max="8720" width="10.28515625" style="181" customWidth="1"/>
    <col min="8721" max="8721" width="6.140625" style="181" hidden="1" customWidth="1"/>
    <col min="8722" max="8722" width="9" style="181" customWidth="1"/>
    <col min="8723" max="8723" width="6.140625" style="181" customWidth="1"/>
    <col min="8724" max="8724" width="7.85546875" style="181" customWidth="1"/>
    <col min="8725" max="8725" width="8.140625" style="181" customWidth="1"/>
    <col min="8726" max="8726" width="5" style="181" customWidth="1"/>
    <col min="8727" max="8727" width="7.28515625" style="181" customWidth="1"/>
    <col min="8728" max="8728" width="9.140625" style="181" customWidth="1"/>
    <col min="8729" max="8729" width="8.28515625" style="181" customWidth="1"/>
    <col min="8730" max="8730" width="6.140625" style="181" customWidth="1"/>
    <col min="8731" max="8731" width="8.85546875" style="181" customWidth="1"/>
    <col min="8732" max="8732" width="12.140625" style="181" customWidth="1"/>
    <col min="8733" max="8733" width="10.140625" style="181" customWidth="1"/>
    <col min="8734" max="8734" width="6.140625" style="181"/>
    <col min="8735" max="8735" width="7.28515625" style="181" customWidth="1"/>
    <col min="8736" max="8961" width="6.140625" style="181"/>
    <col min="8962" max="8962" width="6.140625" style="181" customWidth="1"/>
    <col min="8963" max="8963" width="18.5703125" style="181" customWidth="1"/>
    <col min="8964" max="8964" width="18.28515625" style="181" customWidth="1"/>
    <col min="8965" max="8965" width="6.85546875" style="181" customWidth="1"/>
    <col min="8966" max="8966" width="6.140625" style="181" customWidth="1"/>
    <col min="8967" max="8967" width="6.85546875" style="181" customWidth="1"/>
    <col min="8968" max="8968" width="7.5703125" style="181" customWidth="1"/>
    <col min="8969" max="8969" width="7.85546875" style="181" customWidth="1"/>
    <col min="8970" max="8970" width="6.140625" style="181" customWidth="1"/>
    <col min="8971" max="8971" width="7.140625" style="181" customWidth="1"/>
    <col min="8972" max="8972" width="6.140625" style="181" customWidth="1"/>
    <col min="8973" max="8973" width="11.42578125" style="181" customWidth="1"/>
    <col min="8974" max="8974" width="6.140625" style="181" hidden="1" customWidth="1"/>
    <col min="8975" max="8975" width="10.5703125" style="181" customWidth="1"/>
    <col min="8976" max="8976" width="10.28515625" style="181" customWidth="1"/>
    <col min="8977" max="8977" width="6.140625" style="181" hidden="1" customWidth="1"/>
    <col min="8978" max="8978" width="9" style="181" customWidth="1"/>
    <col min="8979" max="8979" width="6.140625" style="181" customWidth="1"/>
    <col min="8980" max="8980" width="7.85546875" style="181" customWidth="1"/>
    <col min="8981" max="8981" width="8.140625" style="181" customWidth="1"/>
    <col min="8982" max="8982" width="5" style="181" customWidth="1"/>
    <col min="8983" max="8983" width="7.28515625" style="181" customWidth="1"/>
    <col min="8984" max="8984" width="9.140625" style="181" customWidth="1"/>
    <col min="8985" max="8985" width="8.28515625" style="181" customWidth="1"/>
    <col min="8986" max="8986" width="6.140625" style="181" customWidth="1"/>
    <col min="8987" max="8987" width="8.85546875" style="181" customWidth="1"/>
    <col min="8988" max="8988" width="12.140625" style="181" customWidth="1"/>
    <col min="8989" max="8989" width="10.140625" style="181" customWidth="1"/>
    <col min="8990" max="8990" width="6.140625" style="181"/>
    <col min="8991" max="8991" width="7.28515625" style="181" customWidth="1"/>
    <col min="8992" max="9217" width="6.140625" style="181"/>
    <col min="9218" max="9218" width="6.140625" style="181" customWidth="1"/>
    <col min="9219" max="9219" width="18.5703125" style="181" customWidth="1"/>
    <col min="9220" max="9220" width="18.28515625" style="181" customWidth="1"/>
    <col min="9221" max="9221" width="6.85546875" style="181" customWidth="1"/>
    <col min="9222" max="9222" width="6.140625" style="181" customWidth="1"/>
    <col min="9223" max="9223" width="6.85546875" style="181" customWidth="1"/>
    <col min="9224" max="9224" width="7.5703125" style="181" customWidth="1"/>
    <col min="9225" max="9225" width="7.85546875" style="181" customWidth="1"/>
    <col min="9226" max="9226" width="6.140625" style="181" customWidth="1"/>
    <col min="9227" max="9227" width="7.140625" style="181" customWidth="1"/>
    <col min="9228" max="9228" width="6.140625" style="181" customWidth="1"/>
    <col min="9229" max="9229" width="11.42578125" style="181" customWidth="1"/>
    <col min="9230" max="9230" width="6.140625" style="181" hidden="1" customWidth="1"/>
    <col min="9231" max="9231" width="10.5703125" style="181" customWidth="1"/>
    <col min="9232" max="9232" width="10.28515625" style="181" customWidth="1"/>
    <col min="9233" max="9233" width="6.140625" style="181" hidden="1" customWidth="1"/>
    <col min="9234" max="9234" width="9" style="181" customWidth="1"/>
    <col min="9235" max="9235" width="6.140625" style="181" customWidth="1"/>
    <col min="9236" max="9236" width="7.85546875" style="181" customWidth="1"/>
    <col min="9237" max="9237" width="8.140625" style="181" customWidth="1"/>
    <col min="9238" max="9238" width="5" style="181" customWidth="1"/>
    <col min="9239" max="9239" width="7.28515625" style="181" customWidth="1"/>
    <col min="9240" max="9240" width="9.140625" style="181" customWidth="1"/>
    <col min="9241" max="9241" width="8.28515625" style="181" customWidth="1"/>
    <col min="9242" max="9242" width="6.140625" style="181" customWidth="1"/>
    <col min="9243" max="9243" width="8.85546875" style="181" customWidth="1"/>
    <col min="9244" max="9244" width="12.140625" style="181" customWidth="1"/>
    <col min="9245" max="9245" width="10.140625" style="181" customWidth="1"/>
    <col min="9246" max="9246" width="6.140625" style="181"/>
    <col min="9247" max="9247" width="7.28515625" style="181" customWidth="1"/>
    <col min="9248" max="9473" width="6.140625" style="181"/>
    <col min="9474" max="9474" width="6.140625" style="181" customWidth="1"/>
    <col min="9475" max="9475" width="18.5703125" style="181" customWidth="1"/>
    <col min="9476" max="9476" width="18.28515625" style="181" customWidth="1"/>
    <col min="9477" max="9477" width="6.85546875" style="181" customWidth="1"/>
    <col min="9478" max="9478" width="6.140625" style="181" customWidth="1"/>
    <col min="9479" max="9479" width="6.85546875" style="181" customWidth="1"/>
    <col min="9480" max="9480" width="7.5703125" style="181" customWidth="1"/>
    <col min="9481" max="9481" width="7.85546875" style="181" customWidth="1"/>
    <col min="9482" max="9482" width="6.140625" style="181" customWidth="1"/>
    <col min="9483" max="9483" width="7.140625" style="181" customWidth="1"/>
    <col min="9484" max="9484" width="6.140625" style="181" customWidth="1"/>
    <col min="9485" max="9485" width="11.42578125" style="181" customWidth="1"/>
    <col min="9486" max="9486" width="6.140625" style="181" hidden="1" customWidth="1"/>
    <col min="9487" max="9487" width="10.5703125" style="181" customWidth="1"/>
    <col min="9488" max="9488" width="10.28515625" style="181" customWidth="1"/>
    <col min="9489" max="9489" width="6.140625" style="181" hidden="1" customWidth="1"/>
    <col min="9490" max="9490" width="9" style="181" customWidth="1"/>
    <col min="9491" max="9491" width="6.140625" style="181" customWidth="1"/>
    <col min="9492" max="9492" width="7.85546875" style="181" customWidth="1"/>
    <col min="9493" max="9493" width="8.140625" style="181" customWidth="1"/>
    <col min="9494" max="9494" width="5" style="181" customWidth="1"/>
    <col min="9495" max="9495" width="7.28515625" style="181" customWidth="1"/>
    <col min="9496" max="9496" width="9.140625" style="181" customWidth="1"/>
    <col min="9497" max="9497" width="8.28515625" style="181" customWidth="1"/>
    <col min="9498" max="9498" width="6.140625" style="181" customWidth="1"/>
    <col min="9499" max="9499" width="8.85546875" style="181" customWidth="1"/>
    <col min="9500" max="9500" width="12.140625" style="181" customWidth="1"/>
    <col min="9501" max="9501" width="10.140625" style="181" customWidth="1"/>
    <col min="9502" max="9502" width="6.140625" style="181"/>
    <col min="9503" max="9503" width="7.28515625" style="181" customWidth="1"/>
    <col min="9504" max="9729" width="6.140625" style="181"/>
    <col min="9730" max="9730" width="6.140625" style="181" customWidth="1"/>
    <col min="9731" max="9731" width="18.5703125" style="181" customWidth="1"/>
    <col min="9732" max="9732" width="18.28515625" style="181" customWidth="1"/>
    <col min="9733" max="9733" width="6.85546875" style="181" customWidth="1"/>
    <col min="9734" max="9734" width="6.140625" style="181" customWidth="1"/>
    <col min="9735" max="9735" width="6.85546875" style="181" customWidth="1"/>
    <col min="9736" max="9736" width="7.5703125" style="181" customWidth="1"/>
    <col min="9737" max="9737" width="7.85546875" style="181" customWidth="1"/>
    <col min="9738" max="9738" width="6.140625" style="181" customWidth="1"/>
    <col min="9739" max="9739" width="7.140625" style="181" customWidth="1"/>
    <col min="9740" max="9740" width="6.140625" style="181" customWidth="1"/>
    <col min="9741" max="9741" width="11.42578125" style="181" customWidth="1"/>
    <col min="9742" max="9742" width="6.140625" style="181" hidden="1" customWidth="1"/>
    <col min="9743" max="9743" width="10.5703125" style="181" customWidth="1"/>
    <col min="9744" max="9744" width="10.28515625" style="181" customWidth="1"/>
    <col min="9745" max="9745" width="6.140625" style="181" hidden="1" customWidth="1"/>
    <col min="9746" max="9746" width="9" style="181" customWidth="1"/>
    <col min="9747" max="9747" width="6.140625" style="181" customWidth="1"/>
    <col min="9748" max="9748" width="7.85546875" style="181" customWidth="1"/>
    <col min="9749" max="9749" width="8.140625" style="181" customWidth="1"/>
    <col min="9750" max="9750" width="5" style="181" customWidth="1"/>
    <col min="9751" max="9751" width="7.28515625" style="181" customWidth="1"/>
    <col min="9752" max="9752" width="9.140625" style="181" customWidth="1"/>
    <col min="9753" max="9753" width="8.28515625" style="181" customWidth="1"/>
    <col min="9754" max="9754" width="6.140625" style="181" customWidth="1"/>
    <col min="9755" max="9755" width="8.85546875" style="181" customWidth="1"/>
    <col min="9756" max="9756" width="12.140625" style="181" customWidth="1"/>
    <col min="9757" max="9757" width="10.140625" style="181" customWidth="1"/>
    <col min="9758" max="9758" width="6.140625" style="181"/>
    <col min="9759" max="9759" width="7.28515625" style="181" customWidth="1"/>
    <col min="9760" max="9985" width="6.140625" style="181"/>
    <col min="9986" max="9986" width="6.140625" style="181" customWidth="1"/>
    <col min="9987" max="9987" width="18.5703125" style="181" customWidth="1"/>
    <col min="9988" max="9988" width="18.28515625" style="181" customWidth="1"/>
    <col min="9989" max="9989" width="6.85546875" style="181" customWidth="1"/>
    <col min="9990" max="9990" width="6.140625" style="181" customWidth="1"/>
    <col min="9991" max="9991" width="6.85546875" style="181" customWidth="1"/>
    <col min="9992" max="9992" width="7.5703125" style="181" customWidth="1"/>
    <col min="9993" max="9993" width="7.85546875" style="181" customWidth="1"/>
    <col min="9994" max="9994" width="6.140625" style="181" customWidth="1"/>
    <col min="9995" max="9995" width="7.140625" style="181" customWidth="1"/>
    <col min="9996" max="9996" width="6.140625" style="181" customWidth="1"/>
    <col min="9997" max="9997" width="11.42578125" style="181" customWidth="1"/>
    <col min="9998" max="9998" width="6.140625" style="181" hidden="1" customWidth="1"/>
    <col min="9999" max="9999" width="10.5703125" style="181" customWidth="1"/>
    <col min="10000" max="10000" width="10.28515625" style="181" customWidth="1"/>
    <col min="10001" max="10001" width="6.140625" style="181" hidden="1" customWidth="1"/>
    <col min="10002" max="10002" width="9" style="181" customWidth="1"/>
    <col min="10003" max="10003" width="6.140625" style="181" customWidth="1"/>
    <col min="10004" max="10004" width="7.85546875" style="181" customWidth="1"/>
    <col min="10005" max="10005" width="8.140625" style="181" customWidth="1"/>
    <col min="10006" max="10006" width="5" style="181" customWidth="1"/>
    <col min="10007" max="10007" width="7.28515625" style="181" customWidth="1"/>
    <col min="10008" max="10008" width="9.140625" style="181" customWidth="1"/>
    <col min="10009" max="10009" width="8.28515625" style="181" customWidth="1"/>
    <col min="10010" max="10010" width="6.140625" style="181" customWidth="1"/>
    <col min="10011" max="10011" width="8.85546875" style="181" customWidth="1"/>
    <col min="10012" max="10012" width="12.140625" style="181" customWidth="1"/>
    <col min="10013" max="10013" width="10.140625" style="181" customWidth="1"/>
    <col min="10014" max="10014" width="6.140625" style="181"/>
    <col min="10015" max="10015" width="7.28515625" style="181" customWidth="1"/>
    <col min="10016" max="10241" width="6.140625" style="181"/>
    <col min="10242" max="10242" width="6.140625" style="181" customWidth="1"/>
    <col min="10243" max="10243" width="18.5703125" style="181" customWidth="1"/>
    <col min="10244" max="10244" width="18.28515625" style="181" customWidth="1"/>
    <col min="10245" max="10245" width="6.85546875" style="181" customWidth="1"/>
    <col min="10246" max="10246" width="6.140625" style="181" customWidth="1"/>
    <col min="10247" max="10247" width="6.85546875" style="181" customWidth="1"/>
    <col min="10248" max="10248" width="7.5703125" style="181" customWidth="1"/>
    <col min="10249" max="10249" width="7.85546875" style="181" customWidth="1"/>
    <col min="10250" max="10250" width="6.140625" style="181" customWidth="1"/>
    <col min="10251" max="10251" width="7.140625" style="181" customWidth="1"/>
    <col min="10252" max="10252" width="6.140625" style="181" customWidth="1"/>
    <col min="10253" max="10253" width="11.42578125" style="181" customWidth="1"/>
    <col min="10254" max="10254" width="6.140625" style="181" hidden="1" customWidth="1"/>
    <col min="10255" max="10255" width="10.5703125" style="181" customWidth="1"/>
    <col min="10256" max="10256" width="10.28515625" style="181" customWidth="1"/>
    <col min="10257" max="10257" width="6.140625" style="181" hidden="1" customWidth="1"/>
    <col min="10258" max="10258" width="9" style="181" customWidth="1"/>
    <col min="10259" max="10259" width="6.140625" style="181" customWidth="1"/>
    <col min="10260" max="10260" width="7.85546875" style="181" customWidth="1"/>
    <col min="10261" max="10261" width="8.140625" style="181" customWidth="1"/>
    <col min="10262" max="10262" width="5" style="181" customWidth="1"/>
    <col min="10263" max="10263" width="7.28515625" style="181" customWidth="1"/>
    <col min="10264" max="10264" width="9.140625" style="181" customWidth="1"/>
    <col min="10265" max="10265" width="8.28515625" style="181" customWidth="1"/>
    <col min="10266" max="10266" width="6.140625" style="181" customWidth="1"/>
    <col min="10267" max="10267" width="8.85546875" style="181" customWidth="1"/>
    <col min="10268" max="10268" width="12.140625" style="181" customWidth="1"/>
    <col min="10269" max="10269" width="10.140625" style="181" customWidth="1"/>
    <col min="10270" max="10270" width="6.140625" style="181"/>
    <col min="10271" max="10271" width="7.28515625" style="181" customWidth="1"/>
    <col min="10272" max="10497" width="6.140625" style="181"/>
    <col min="10498" max="10498" width="6.140625" style="181" customWidth="1"/>
    <col min="10499" max="10499" width="18.5703125" style="181" customWidth="1"/>
    <col min="10500" max="10500" width="18.28515625" style="181" customWidth="1"/>
    <col min="10501" max="10501" width="6.85546875" style="181" customWidth="1"/>
    <col min="10502" max="10502" width="6.140625" style="181" customWidth="1"/>
    <col min="10503" max="10503" width="6.85546875" style="181" customWidth="1"/>
    <col min="10504" max="10504" width="7.5703125" style="181" customWidth="1"/>
    <col min="10505" max="10505" width="7.85546875" style="181" customWidth="1"/>
    <col min="10506" max="10506" width="6.140625" style="181" customWidth="1"/>
    <col min="10507" max="10507" width="7.140625" style="181" customWidth="1"/>
    <col min="10508" max="10508" width="6.140625" style="181" customWidth="1"/>
    <col min="10509" max="10509" width="11.42578125" style="181" customWidth="1"/>
    <col min="10510" max="10510" width="6.140625" style="181" hidden="1" customWidth="1"/>
    <col min="10511" max="10511" width="10.5703125" style="181" customWidth="1"/>
    <col min="10512" max="10512" width="10.28515625" style="181" customWidth="1"/>
    <col min="10513" max="10513" width="6.140625" style="181" hidden="1" customWidth="1"/>
    <col min="10514" max="10514" width="9" style="181" customWidth="1"/>
    <col min="10515" max="10515" width="6.140625" style="181" customWidth="1"/>
    <col min="10516" max="10516" width="7.85546875" style="181" customWidth="1"/>
    <col min="10517" max="10517" width="8.140625" style="181" customWidth="1"/>
    <col min="10518" max="10518" width="5" style="181" customWidth="1"/>
    <col min="10519" max="10519" width="7.28515625" style="181" customWidth="1"/>
    <col min="10520" max="10520" width="9.140625" style="181" customWidth="1"/>
    <col min="10521" max="10521" width="8.28515625" style="181" customWidth="1"/>
    <col min="10522" max="10522" width="6.140625" style="181" customWidth="1"/>
    <col min="10523" max="10523" width="8.85546875" style="181" customWidth="1"/>
    <col min="10524" max="10524" width="12.140625" style="181" customWidth="1"/>
    <col min="10525" max="10525" width="10.140625" style="181" customWidth="1"/>
    <col min="10526" max="10526" width="6.140625" style="181"/>
    <col min="10527" max="10527" width="7.28515625" style="181" customWidth="1"/>
    <col min="10528" max="10753" width="6.140625" style="181"/>
    <col min="10754" max="10754" width="6.140625" style="181" customWidth="1"/>
    <col min="10755" max="10755" width="18.5703125" style="181" customWidth="1"/>
    <col min="10756" max="10756" width="18.28515625" style="181" customWidth="1"/>
    <col min="10757" max="10757" width="6.85546875" style="181" customWidth="1"/>
    <col min="10758" max="10758" width="6.140625" style="181" customWidth="1"/>
    <col min="10759" max="10759" width="6.85546875" style="181" customWidth="1"/>
    <col min="10760" max="10760" width="7.5703125" style="181" customWidth="1"/>
    <col min="10761" max="10761" width="7.85546875" style="181" customWidth="1"/>
    <col min="10762" max="10762" width="6.140625" style="181" customWidth="1"/>
    <col min="10763" max="10763" width="7.140625" style="181" customWidth="1"/>
    <col min="10764" max="10764" width="6.140625" style="181" customWidth="1"/>
    <col min="10765" max="10765" width="11.42578125" style="181" customWidth="1"/>
    <col min="10766" max="10766" width="6.140625" style="181" hidden="1" customWidth="1"/>
    <col min="10767" max="10767" width="10.5703125" style="181" customWidth="1"/>
    <col min="10768" max="10768" width="10.28515625" style="181" customWidth="1"/>
    <col min="10769" max="10769" width="6.140625" style="181" hidden="1" customWidth="1"/>
    <col min="10770" max="10770" width="9" style="181" customWidth="1"/>
    <col min="10771" max="10771" width="6.140625" style="181" customWidth="1"/>
    <col min="10772" max="10772" width="7.85546875" style="181" customWidth="1"/>
    <col min="10773" max="10773" width="8.140625" style="181" customWidth="1"/>
    <col min="10774" max="10774" width="5" style="181" customWidth="1"/>
    <col min="10775" max="10775" width="7.28515625" style="181" customWidth="1"/>
    <col min="10776" max="10776" width="9.140625" style="181" customWidth="1"/>
    <col min="10777" max="10777" width="8.28515625" style="181" customWidth="1"/>
    <col min="10778" max="10778" width="6.140625" style="181" customWidth="1"/>
    <col min="10779" max="10779" width="8.85546875" style="181" customWidth="1"/>
    <col min="10780" max="10780" width="12.140625" style="181" customWidth="1"/>
    <col min="10781" max="10781" width="10.140625" style="181" customWidth="1"/>
    <col min="10782" max="10782" width="6.140625" style="181"/>
    <col min="10783" max="10783" width="7.28515625" style="181" customWidth="1"/>
    <col min="10784" max="11009" width="6.140625" style="181"/>
    <col min="11010" max="11010" width="6.140625" style="181" customWidth="1"/>
    <col min="11011" max="11011" width="18.5703125" style="181" customWidth="1"/>
    <col min="11012" max="11012" width="18.28515625" style="181" customWidth="1"/>
    <col min="11013" max="11013" width="6.85546875" style="181" customWidth="1"/>
    <col min="11014" max="11014" width="6.140625" style="181" customWidth="1"/>
    <col min="11015" max="11015" width="6.85546875" style="181" customWidth="1"/>
    <col min="11016" max="11016" width="7.5703125" style="181" customWidth="1"/>
    <col min="11017" max="11017" width="7.85546875" style="181" customWidth="1"/>
    <col min="11018" max="11018" width="6.140625" style="181" customWidth="1"/>
    <col min="11019" max="11019" width="7.140625" style="181" customWidth="1"/>
    <col min="11020" max="11020" width="6.140625" style="181" customWidth="1"/>
    <col min="11021" max="11021" width="11.42578125" style="181" customWidth="1"/>
    <col min="11022" max="11022" width="6.140625" style="181" hidden="1" customWidth="1"/>
    <col min="11023" max="11023" width="10.5703125" style="181" customWidth="1"/>
    <col min="11024" max="11024" width="10.28515625" style="181" customWidth="1"/>
    <col min="11025" max="11025" width="6.140625" style="181" hidden="1" customWidth="1"/>
    <col min="11026" max="11026" width="9" style="181" customWidth="1"/>
    <col min="11027" max="11027" width="6.140625" style="181" customWidth="1"/>
    <col min="11028" max="11028" width="7.85546875" style="181" customWidth="1"/>
    <col min="11029" max="11029" width="8.140625" style="181" customWidth="1"/>
    <col min="11030" max="11030" width="5" style="181" customWidth="1"/>
    <col min="11031" max="11031" width="7.28515625" style="181" customWidth="1"/>
    <col min="11032" max="11032" width="9.140625" style="181" customWidth="1"/>
    <col min="11033" max="11033" width="8.28515625" style="181" customWidth="1"/>
    <col min="11034" max="11034" width="6.140625" style="181" customWidth="1"/>
    <col min="11035" max="11035" width="8.85546875" style="181" customWidth="1"/>
    <col min="11036" max="11036" width="12.140625" style="181" customWidth="1"/>
    <col min="11037" max="11037" width="10.140625" style="181" customWidth="1"/>
    <col min="11038" max="11038" width="6.140625" style="181"/>
    <col min="11039" max="11039" width="7.28515625" style="181" customWidth="1"/>
    <col min="11040" max="11265" width="6.140625" style="181"/>
    <col min="11266" max="11266" width="6.140625" style="181" customWidth="1"/>
    <col min="11267" max="11267" width="18.5703125" style="181" customWidth="1"/>
    <col min="11268" max="11268" width="18.28515625" style="181" customWidth="1"/>
    <col min="11269" max="11269" width="6.85546875" style="181" customWidth="1"/>
    <col min="11270" max="11270" width="6.140625" style="181" customWidth="1"/>
    <col min="11271" max="11271" width="6.85546875" style="181" customWidth="1"/>
    <col min="11272" max="11272" width="7.5703125" style="181" customWidth="1"/>
    <col min="11273" max="11273" width="7.85546875" style="181" customWidth="1"/>
    <col min="11274" max="11274" width="6.140625" style="181" customWidth="1"/>
    <col min="11275" max="11275" width="7.140625" style="181" customWidth="1"/>
    <col min="11276" max="11276" width="6.140625" style="181" customWidth="1"/>
    <col min="11277" max="11277" width="11.42578125" style="181" customWidth="1"/>
    <col min="11278" max="11278" width="6.140625" style="181" hidden="1" customWidth="1"/>
    <col min="11279" max="11279" width="10.5703125" style="181" customWidth="1"/>
    <col min="11280" max="11280" width="10.28515625" style="181" customWidth="1"/>
    <col min="11281" max="11281" width="6.140625" style="181" hidden="1" customWidth="1"/>
    <col min="11282" max="11282" width="9" style="181" customWidth="1"/>
    <col min="11283" max="11283" width="6.140625" style="181" customWidth="1"/>
    <col min="11284" max="11284" width="7.85546875" style="181" customWidth="1"/>
    <col min="11285" max="11285" width="8.140625" style="181" customWidth="1"/>
    <col min="11286" max="11286" width="5" style="181" customWidth="1"/>
    <col min="11287" max="11287" width="7.28515625" style="181" customWidth="1"/>
    <col min="11288" max="11288" width="9.140625" style="181" customWidth="1"/>
    <col min="11289" max="11289" width="8.28515625" style="181" customWidth="1"/>
    <col min="11290" max="11290" width="6.140625" style="181" customWidth="1"/>
    <col min="11291" max="11291" width="8.85546875" style="181" customWidth="1"/>
    <col min="11292" max="11292" width="12.140625" style="181" customWidth="1"/>
    <col min="11293" max="11293" width="10.140625" style="181" customWidth="1"/>
    <col min="11294" max="11294" width="6.140625" style="181"/>
    <col min="11295" max="11295" width="7.28515625" style="181" customWidth="1"/>
    <col min="11296" max="11521" width="6.140625" style="181"/>
    <col min="11522" max="11522" width="6.140625" style="181" customWidth="1"/>
    <col min="11523" max="11523" width="18.5703125" style="181" customWidth="1"/>
    <col min="11524" max="11524" width="18.28515625" style="181" customWidth="1"/>
    <col min="11525" max="11525" width="6.85546875" style="181" customWidth="1"/>
    <col min="11526" max="11526" width="6.140625" style="181" customWidth="1"/>
    <col min="11527" max="11527" width="6.85546875" style="181" customWidth="1"/>
    <col min="11528" max="11528" width="7.5703125" style="181" customWidth="1"/>
    <col min="11529" max="11529" width="7.85546875" style="181" customWidth="1"/>
    <col min="11530" max="11530" width="6.140625" style="181" customWidth="1"/>
    <col min="11531" max="11531" width="7.140625" style="181" customWidth="1"/>
    <col min="11532" max="11532" width="6.140625" style="181" customWidth="1"/>
    <col min="11533" max="11533" width="11.42578125" style="181" customWidth="1"/>
    <col min="11534" max="11534" width="6.140625" style="181" hidden="1" customWidth="1"/>
    <col min="11535" max="11535" width="10.5703125" style="181" customWidth="1"/>
    <col min="11536" max="11536" width="10.28515625" style="181" customWidth="1"/>
    <col min="11537" max="11537" width="6.140625" style="181" hidden="1" customWidth="1"/>
    <col min="11538" max="11538" width="9" style="181" customWidth="1"/>
    <col min="11539" max="11539" width="6.140625" style="181" customWidth="1"/>
    <col min="11540" max="11540" width="7.85546875" style="181" customWidth="1"/>
    <col min="11541" max="11541" width="8.140625" style="181" customWidth="1"/>
    <col min="11542" max="11542" width="5" style="181" customWidth="1"/>
    <col min="11543" max="11543" width="7.28515625" style="181" customWidth="1"/>
    <col min="11544" max="11544" width="9.140625" style="181" customWidth="1"/>
    <col min="11545" max="11545" width="8.28515625" style="181" customWidth="1"/>
    <col min="11546" max="11546" width="6.140625" style="181" customWidth="1"/>
    <col min="11547" max="11547" width="8.85546875" style="181" customWidth="1"/>
    <col min="11548" max="11548" width="12.140625" style="181" customWidth="1"/>
    <col min="11549" max="11549" width="10.140625" style="181" customWidth="1"/>
    <col min="11550" max="11550" width="6.140625" style="181"/>
    <col min="11551" max="11551" width="7.28515625" style="181" customWidth="1"/>
    <col min="11552" max="11777" width="6.140625" style="181"/>
    <col min="11778" max="11778" width="6.140625" style="181" customWidth="1"/>
    <col min="11779" max="11779" width="18.5703125" style="181" customWidth="1"/>
    <col min="11780" max="11780" width="18.28515625" style="181" customWidth="1"/>
    <col min="11781" max="11781" width="6.85546875" style="181" customWidth="1"/>
    <col min="11782" max="11782" width="6.140625" style="181" customWidth="1"/>
    <col min="11783" max="11783" width="6.85546875" style="181" customWidth="1"/>
    <col min="11784" max="11784" width="7.5703125" style="181" customWidth="1"/>
    <col min="11785" max="11785" width="7.85546875" style="181" customWidth="1"/>
    <col min="11786" max="11786" width="6.140625" style="181" customWidth="1"/>
    <col min="11787" max="11787" width="7.140625" style="181" customWidth="1"/>
    <col min="11788" max="11788" width="6.140625" style="181" customWidth="1"/>
    <col min="11789" max="11789" width="11.42578125" style="181" customWidth="1"/>
    <col min="11790" max="11790" width="6.140625" style="181" hidden="1" customWidth="1"/>
    <col min="11791" max="11791" width="10.5703125" style="181" customWidth="1"/>
    <col min="11792" max="11792" width="10.28515625" style="181" customWidth="1"/>
    <col min="11793" max="11793" width="6.140625" style="181" hidden="1" customWidth="1"/>
    <col min="11794" max="11794" width="9" style="181" customWidth="1"/>
    <col min="11795" max="11795" width="6.140625" style="181" customWidth="1"/>
    <col min="11796" max="11796" width="7.85546875" style="181" customWidth="1"/>
    <col min="11797" max="11797" width="8.140625" style="181" customWidth="1"/>
    <col min="11798" max="11798" width="5" style="181" customWidth="1"/>
    <col min="11799" max="11799" width="7.28515625" style="181" customWidth="1"/>
    <col min="11800" max="11800" width="9.140625" style="181" customWidth="1"/>
    <col min="11801" max="11801" width="8.28515625" style="181" customWidth="1"/>
    <col min="11802" max="11802" width="6.140625" style="181" customWidth="1"/>
    <col min="11803" max="11803" width="8.85546875" style="181" customWidth="1"/>
    <col min="11804" max="11804" width="12.140625" style="181" customWidth="1"/>
    <col min="11805" max="11805" width="10.140625" style="181" customWidth="1"/>
    <col min="11806" max="11806" width="6.140625" style="181"/>
    <col min="11807" max="11807" width="7.28515625" style="181" customWidth="1"/>
    <col min="11808" max="12033" width="6.140625" style="181"/>
    <col min="12034" max="12034" width="6.140625" style="181" customWidth="1"/>
    <col min="12035" max="12035" width="18.5703125" style="181" customWidth="1"/>
    <col min="12036" max="12036" width="18.28515625" style="181" customWidth="1"/>
    <col min="12037" max="12037" width="6.85546875" style="181" customWidth="1"/>
    <col min="12038" max="12038" width="6.140625" style="181" customWidth="1"/>
    <col min="12039" max="12039" width="6.85546875" style="181" customWidth="1"/>
    <col min="12040" max="12040" width="7.5703125" style="181" customWidth="1"/>
    <col min="12041" max="12041" width="7.85546875" style="181" customWidth="1"/>
    <col min="12042" max="12042" width="6.140625" style="181" customWidth="1"/>
    <col min="12043" max="12043" width="7.140625" style="181" customWidth="1"/>
    <col min="12044" max="12044" width="6.140625" style="181" customWidth="1"/>
    <col min="12045" max="12045" width="11.42578125" style="181" customWidth="1"/>
    <col min="12046" max="12046" width="6.140625" style="181" hidden="1" customWidth="1"/>
    <col min="12047" max="12047" width="10.5703125" style="181" customWidth="1"/>
    <col min="12048" max="12048" width="10.28515625" style="181" customWidth="1"/>
    <col min="12049" max="12049" width="6.140625" style="181" hidden="1" customWidth="1"/>
    <col min="12050" max="12050" width="9" style="181" customWidth="1"/>
    <col min="12051" max="12051" width="6.140625" style="181" customWidth="1"/>
    <col min="12052" max="12052" width="7.85546875" style="181" customWidth="1"/>
    <col min="12053" max="12053" width="8.140625" style="181" customWidth="1"/>
    <col min="12054" max="12054" width="5" style="181" customWidth="1"/>
    <col min="12055" max="12055" width="7.28515625" style="181" customWidth="1"/>
    <col min="12056" max="12056" width="9.140625" style="181" customWidth="1"/>
    <col min="12057" max="12057" width="8.28515625" style="181" customWidth="1"/>
    <col min="12058" max="12058" width="6.140625" style="181" customWidth="1"/>
    <col min="12059" max="12059" width="8.85546875" style="181" customWidth="1"/>
    <col min="12060" max="12060" width="12.140625" style="181" customWidth="1"/>
    <col min="12061" max="12061" width="10.140625" style="181" customWidth="1"/>
    <col min="12062" max="12062" width="6.140625" style="181"/>
    <col min="12063" max="12063" width="7.28515625" style="181" customWidth="1"/>
    <col min="12064" max="12289" width="6.140625" style="181"/>
    <col min="12290" max="12290" width="6.140625" style="181" customWidth="1"/>
    <col min="12291" max="12291" width="18.5703125" style="181" customWidth="1"/>
    <col min="12292" max="12292" width="18.28515625" style="181" customWidth="1"/>
    <col min="12293" max="12293" width="6.85546875" style="181" customWidth="1"/>
    <col min="12294" max="12294" width="6.140625" style="181" customWidth="1"/>
    <col min="12295" max="12295" width="6.85546875" style="181" customWidth="1"/>
    <col min="12296" max="12296" width="7.5703125" style="181" customWidth="1"/>
    <col min="12297" max="12297" width="7.85546875" style="181" customWidth="1"/>
    <col min="12298" max="12298" width="6.140625" style="181" customWidth="1"/>
    <col min="12299" max="12299" width="7.140625" style="181" customWidth="1"/>
    <col min="12300" max="12300" width="6.140625" style="181" customWidth="1"/>
    <col min="12301" max="12301" width="11.42578125" style="181" customWidth="1"/>
    <col min="12302" max="12302" width="6.140625" style="181" hidden="1" customWidth="1"/>
    <col min="12303" max="12303" width="10.5703125" style="181" customWidth="1"/>
    <col min="12304" max="12304" width="10.28515625" style="181" customWidth="1"/>
    <col min="12305" max="12305" width="6.140625" style="181" hidden="1" customWidth="1"/>
    <col min="12306" max="12306" width="9" style="181" customWidth="1"/>
    <col min="12307" max="12307" width="6.140625" style="181" customWidth="1"/>
    <col min="12308" max="12308" width="7.85546875" style="181" customWidth="1"/>
    <col min="12309" max="12309" width="8.140625" style="181" customWidth="1"/>
    <col min="12310" max="12310" width="5" style="181" customWidth="1"/>
    <col min="12311" max="12311" width="7.28515625" style="181" customWidth="1"/>
    <col min="12312" max="12312" width="9.140625" style="181" customWidth="1"/>
    <col min="12313" max="12313" width="8.28515625" style="181" customWidth="1"/>
    <col min="12314" max="12314" width="6.140625" style="181" customWidth="1"/>
    <col min="12315" max="12315" width="8.85546875" style="181" customWidth="1"/>
    <col min="12316" max="12316" width="12.140625" style="181" customWidth="1"/>
    <col min="12317" max="12317" width="10.140625" style="181" customWidth="1"/>
    <col min="12318" max="12318" width="6.140625" style="181"/>
    <col min="12319" max="12319" width="7.28515625" style="181" customWidth="1"/>
    <col min="12320" max="12545" width="6.140625" style="181"/>
    <col min="12546" max="12546" width="6.140625" style="181" customWidth="1"/>
    <col min="12547" max="12547" width="18.5703125" style="181" customWidth="1"/>
    <col min="12548" max="12548" width="18.28515625" style="181" customWidth="1"/>
    <col min="12549" max="12549" width="6.85546875" style="181" customWidth="1"/>
    <col min="12550" max="12550" width="6.140625" style="181" customWidth="1"/>
    <col min="12551" max="12551" width="6.85546875" style="181" customWidth="1"/>
    <col min="12552" max="12552" width="7.5703125" style="181" customWidth="1"/>
    <col min="12553" max="12553" width="7.85546875" style="181" customWidth="1"/>
    <col min="12554" max="12554" width="6.140625" style="181" customWidth="1"/>
    <col min="12555" max="12555" width="7.140625" style="181" customWidth="1"/>
    <col min="12556" max="12556" width="6.140625" style="181" customWidth="1"/>
    <col min="12557" max="12557" width="11.42578125" style="181" customWidth="1"/>
    <col min="12558" max="12558" width="6.140625" style="181" hidden="1" customWidth="1"/>
    <col min="12559" max="12559" width="10.5703125" style="181" customWidth="1"/>
    <col min="12560" max="12560" width="10.28515625" style="181" customWidth="1"/>
    <col min="12561" max="12561" width="6.140625" style="181" hidden="1" customWidth="1"/>
    <col min="12562" max="12562" width="9" style="181" customWidth="1"/>
    <col min="12563" max="12563" width="6.140625" style="181" customWidth="1"/>
    <col min="12564" max="12564" width="7.85546875" style="181" customWidth="1"/>
    <col min="12565" max="12565" width="8.140625" style="181" customWidth="1"/>
    <col min="12566" max="12566" width="5" style="181" customWidth="1"/>
    <col min="12567" max="12567" width="7.28515625" style="181" customWidth="1"/>
    <col min="12568" max="12568" width="9.140625" style="181" customWidth="1"/>
    <col min="12569" max="12569" width="8.28515625" style="181" customWidth="1"/>
    <col min="12570" max="12570" width="6.140625" style="181" customWidth="1"/>
    <col min="12571" max="12571" width="8.85546875" style="181" customWidth="1"/>
    <col min="12572" max="12572" width="12.140625" style="181" customWidth="1"/>
    <col min="12573" max="12573" width="10.140625" style="181" customWidth="1"/>
    <col min="12574" max="12574" width="6.140625" style="181"/>
    <col min="12575" max="12575" width="7.28515625" style="181" customWidth="1"/>
    <col min="12576" max="12801" width="6.140625" style="181"/>
    <col min="12802" max="12802" width="6.140625" style="181" customWidth="1"/>
    <col min="12803" max="12803" width="18.5703125" style="181" customWidth="1"/>
    <col min="12804" max="12804" width="18.28515625" style="181" customWidth="1"/>
    <col min="12805" max="12805" width="6.85546875" style="181" customWidth="1"/>
    <col min="12806" max="12806" width="6.140625" style="181" customWidth="1"/>
    <col min="12807" max="12807" width="6.85546875" style="181" customWidth="1"/>
    <col min="12808" max="12808" width="7.5703125" style="181" customWidth="1"/>
    <col min="12809" max="12809" width="7.85546875" style="181" customWidth="1"/>
    <col min="12810" max="12810" width="6.140625" style="181" customWidth="1"/>
    <col min="12811" max="12811" width="7.140625" style="181" customWidth="1"/>
    <col min="12812" max="12812" width="6.140625" style="181" customWidth="1"/>
    <col min="12813" max="12813" width="11.42578125" style="181" customWidth="1"/>
    <col min="12814" max="12814" width="6.140625" style="181" hidden="1" customWidth="1"/>
    <col min="12815" max="12815" width="10.5703125" style="181" customWidth="1"/>
    <col min="12816" max="12816" width="10.28515625" style="181" customWidth="1"/>
    <col min="12817" max="12817" width="6.140625" style="181" hidden="1" customWidth="1"/>
    <col min="12818" max="12818" width="9" style="181" customWidth="1"/>
    <col min="12819" max="12819" width="6.140625" style="181" customWidth="1"/>
    <col min="12820" max="12820" width="7.85546875" style="181" customWidth="1"/>
    <col min="12821" max="12821" width="8.140625" style="181" customWidth="1"/>
    <col min="12822" max="12822" width="5" style="181" customWidth="1"/>
    <col min="12823" max="12823" width="7.28515625" style="181" customWidth="1"/>
    <col min="12824" max="12824" width="9.140625" style="181" customWidth="1"/>
    <col min="12825" max="12825" width="8.28515625" style="181" customWidth="1"/>
    <col min="12826" max="12826" width="6.140625" style="181" customWidth="1"/>
    <col min="12827" max="12827" width="8.85546875" style="181" customWidth="1"/>
    <col min="12828" max="12828" width="12.140625" style="181" customWidth="1"/>
    <col min="12829" max="12829" width="10.140625" style="181" customWidth="1"/>
    <col min="12830" max="12830" width="6.140625" style="181"/>
    <col min="12831" max="12831" width="7.28515625" style="181" customWidth="1"/>
    <col min="12832" max="13057" width="6.140625" style="181"/>
    <col min="13058" max="13058" width="6.140625" style="181" customWidth="1"/>
    <col min="13059" max="13059" width="18.5703125" style="181" customWidth="1"/>
    <col min="13060" max="13060" width="18.28515625" style="181" customWidth="1"/>
    <col min="13061" max="13061" width="6.85546875" style="181" customWidth="1"/>
    <col min="13062" max="13062" width="6.140625" style="181" customWidth="1"/>
    <col min="13063" max="13063" width="6.85546875" style="181" customWidth="1"/>
    <col min="13064" max="13064" width="7.5703125" style="181" customWidth="1"/>
    <col min="13065" max="13065" width="7.85546875" style="181" customWidth="1"/>
    <col min="13066" max="13066" width="6.140625" style="181" customWidth="1"/>
    <col min="13067" max="13067" width="7.140625" style="181" customWidth="1"/>
    <col min="13068" max="13068" width="6.140625" style="181" customWidth="1"/>
    <col min="13069" max="13069" width="11.42578125" style="181" customWidth="1"/>
    <col min="13070" max="13070" width="6.140625" style="181" hidden="1" customWidth="1"/>
    <col min="13071" max="13071" width="10.5703125" style="181" customWidth="1"/>
    <col min="13072" max="13072" width="10.28515625" style="181" customWidth="1"/>
    <col min="13073" max="13073" width="6.140625" style="181" hidden="1" customWidth="1"/>
    <col min="13074" max="13074" width="9" style="181" customWidth="1"/>
    <col min="13075" max="13075" width="6.140625" style="181" customWidth="1"/>
    <col min="13076" max="13076" width="7.85546875" style="181" customWidth="1"/>
    <col min="13077" max="13077" width="8.140625" style="181" customWidth="1"/>
    <col min="13078" max="13078" width="5" style="181" customWidth="1"/>
    <col min="13079" max="13079" width="7.28515625" style="181" customWidth="1"/>
    <col min="13080" max="13080" width="9.140625" style="181" customWidth="1"/>
    <col min="13081" max="13081" width="8.28515625" style="181" customWidth="1"/>
    <col min="13082" max="13082" width="6.140625" style="181" customWidth="1"/>
    <col min="13083" max="13083" width="8.85546875" style="181" customWidth="1"/>
    <col min="13084" max="13084" width="12.140625" style="181" customWidth="1"/>
    <col min="13085" max="13085" width="10.140625" style="181" customWidth="1"/>
    <col min="13086" max="13086" width="6.140625" style="181"/>
    <col min="13087" max="13087" width="7.28515625" style="181" customWidth="1"/>
    <col min="13088" max="13313" width="6.140625" style="181"/>
    <col min="13314" max="13314" width="6.140625" style="181" customWidth="1"/>
    <col min="13315" max="13315" width="18.5703125" style="181" customWidth="1"/>
    <col min="13316" max="13316" width="18.28515625" style="181" customWidth="1"/>
    <col min="13317" max="13317" width="6.85546875" style="181" customWidth="1"/>
    <col min="13318" max="13318" width="6.140625" style="181" customWidth="1"/>
    <col min="13319" max="13319" width="6.85546875" style="181" customWidth="1"/>
    <col min="13320" max="13320" width="7.5703125" style="181" customWidth="1"/>
    <col min="13321" max="13321" width="7.85546875" style="181" customWidth="1"/>
    <col min="13322" max="13322" width="6.140625" style="181" customWidth="1"/>
    <col min="13323" max="13323" width="7.140625" style="181" customWidth="1"/>
    <col min="13324" max="13324" width="6.140625" style="181" customWidth="1"/>
    <col min="13325" max="13325" width="11.42578125" style="181" customWidth="1"/>
    <col min="13326" max="13326" width="6.140625" style="181" hidden="1" customWidth="1"/>
    <col min="13327" max="13327" width="10.5703125" style="181" customWidth="1"/>
    <col min="13328" max="13328" width="10.28515625" style="181" customWidth="1"/>
    <col min="13329" max="13329" width="6.140625" style="181" hidden="1" customWidth="1"/>
    <col min="13330" max="13330" width="9" style="181" customWidth="1"/>
    <col min="13331" max="13331" width="6.140625" style="181" customWidth="1"/>
    <col min="13332" max="13332" width="7.85546875" style="181" customWidth="1"/>
    <col min="13333" max="13333" width="8.140625" style="181" customWidth="1"/>
    <col min="13334" max="13334" width="5" style="181" customWidth="1"/>
    <col min="13335" max="13335" width="7.28515625" style="181" customWidth="1"/>
    <col min="13336" max="13336" width="9.140625" style="181" customWidth="1"/>
    <col min="13337" max="13337" width="8.28515625" style="181" customWidth="1"/>
    <col min="13338" max="13338" width="6.140625" style="181" customWidth="1"/>
    <col min="13339" max="13339" width="8.85546875" style="181" customWidth="1"/>
    <col min="13340" max="13340" width="12.140625" style="181" customWidth="1"/>
    <col min="13341" max="13341" width="10.140625" style="181" customWidth="1"/>
    <col min="13342" max="13342" width="6.140625" style="181"/>
    <col min="13343" max="13343" width="7.28515625" style="181" customWidth="1"/>
    <col min="13344" max="13569" width="6.140625" style="181"/>
    <col min="13570" max="13570" width="6.140625" style="181" customWidth="1"/>
    <col min="13571" max="13571" width="18.5703125" style="181" customWidth="1"/>
    <col min="13572" max="13572" width="18.28515625" style="181" customWidth="1"/>
    <col min="13573" max="13573" width="6.85546875" style="181" customWidth="1"/>
    <col min="13574" max="13574" width="6.140625" style="181" customWidth="1"/>
    <col min="13575" max="13575" width="6.85546875" style="181" customWidth="1"/>
    <col min="13576" max="13576" width="7.5703125" style="181" customWidth="1"/>
    <col min="13577" max="13577" width="7.85546875" style="181" customWidth="1"/>
    <col min="13578" max="13578" width="6.140625" style="181" customWidth="1"/>
    <col min="13579" max="13579" width="7.140625" style="181" customWidth="1"/>
    <col min="13580" max="13580" width="6.140625" style="181" customWidth="1"/>
    <col min="13581" max="13581" width="11.42578125" style="181" customWidth="1"/>
    <col min="13582" max="13582" width="6.140625" style="181" hidden="1" customWidth="1"/>
    <col min="13583" max="13583" width="10.5703125" style="181" customWidth="1"/>
    <col min="13584" max="13584" width="10.28515625" style="181" customWidth="1"/>
    <col min="13585" max="13585" width="6.140625" style="181" hidden="1" customWidth="1"/>
    <col min="13586" max="13586" width="9" style="181" customWidth="1"/>
    <col min="13587" max="13587" width="6.140625" style="181" customWidth="1"/>
    <col min="13588" max="13588" width="7.85546875" style="181" customWidth="1"/>
    <col min="13589" max="13589" width="8.140625" style="181" customWidth="1"/>
    <col min="13590" max="13590" width="5" style="181" customWidth="1"/>
    <col min="13591" max="13591" width="7.28515625" style="181" customWidth="1"/>
    <col min="13592" max="13592" width="9.140625" style="181" customWidth="1"/>
    <col min="13593" max="13593" width="8.28515625" style="181" customWidth="1"/>
    <col min="13594" max="13594" width="6.140625" style="181" customWidth="1"/>
    <col min="13595" max="13595" width="8.85546875" style="181" customWidth="1"/>
    <col min="13596" max="13596" width="12.140625" style="181" customWidth="1"/>
    <col min="13597" max="13597" width="10.140625" style="181" customWidth="1"/>
    <col min="13598" max="13598" width="6.140625" style="181"/>
    <col min="13599" max="13599" width="7.28515625" style="181" customWidth="1"/>
    <col min="13600" max="13825" width="6.140625" style="181"/>
    <col min="13826" max="13826" width="6.140625" style="181" customWidth="1"/>
    <col min="13827" max="13827" width="18.5703125" style="181" customWidth="1"/>
    <col min="13828" max="13828" width="18.28515625" style="181" customWidth="1"/>
    <col min="13829" max="13829" width="6.85546875" style="181" customWidth="1"/>
    <col min="13830" max="13830" width="6.140625" style="181" customWidth="1"/>
    <col min="13831" max="13831" width="6.85546875" style="181" customWidth="1"/>
    <col min="13832" max="13832" width="7.5703125" style="181" customWidth="1"/>
    <col min="13833" max="13833" width="7.85546875" style="181" customWidth="1"/>
    <col min="13834" max="13834" width="6.140625" style="181" customWidth="1"/>
    <col min="13835" max="13835" width="7.140625" style="181" customWidth="1"/>
    <col min="13836" max="13836" width="6.140625" style="181" customWidth="1"/>
    <col min="13837" max="13837" width="11.42578125" style="181" customWidth="1"/>
    <col min="13838" max="13838" width="6.140625" style="181" hidden="1" customWidth="1"/>
    <col min="13839" max="13839" width="10.5703125" style="181" customWidth="1"/>
    <col min="13840" max="13840" width="10.28515625" style="181" customWidth="1"/>
    <col min="13841" max="13841" width="6.140625" style="181" hidden="1" customWidth="1"/>
    <col min="13842" max="13842" width="9" style="181" customWidth="1"/>
    <col min="13843" max="13843" width="6.140625" style="181" customWidth="1"/>
    <col min="13844" max="13844" width="7.85546875" style="181" customWidth="1"/>
    <col min="13845" max="13845" width="8.140625" style="181" customWidth="1"/>
    <col min="13846" max="13846" width="5" style="181" customWidth="1"/>
    <col min="13847" max="13847" width="7.28515625" style="181" customWidth="1"/>
    <col min="13848" max="13848" width="9.140625" style="181" customWidth="1"/>
    <col min="13849" max="13849" width="8.28515625" style="181" customWidth="1"/>
    <col min="13850" max="13850" width="6.140625" style="181" customWidth="1"/>
    <col min="13851" max="13851" width="8.85546875" style="181" customWidth="1"/>
    <col min="13852" max="13852" width="12.140625" style="181" customWidth="1"/>
    <col min="13853" max="13853" width="10.140625" style="181" customWidth="1"/>
    <col min="13854" max="13854" width="6.140625" style="181"/>
    <col min="13855" max="13855" width="7.28515625" style="181" customWidth="1"/>
    <col min="13856" max="14081" width="6.140625" style="181"/>
    <col min="14082" max="14082" width="6.140625" style="181" customWidth="1"/>
    <col min="14083" max="14083" width="18.5703125" style="181" customWidth="1"/>
    <col min="14084" max="14084" width="18.28515625" style="181" customWidth="1"/>
    <col min="14085" max="14085" width="6.85546875" style="181" customWidth="1"/>
    <col min="14086" max="14086" width="6.140625" style="181" customWidth="1"/>
    <col min="14087" max="14087" width="6.85546875" style="181" customWidth="1"/>
    <col min="14088" max="14088" width="7.5703125" style="181" customWidth="1"/>
    <col min="14089" max="14089" width="7.85546875" style="181" customWidth="1"/>
    <col min="14090" max="14090" width="6.140625" style="181" customWidth="1"/>
    <col min="14091" max="14091" width="7.140625" style="181" customWidth="1"/>
    <col min="14092" max="14092" width="6.140625" style="181" customWidth="1"/>
    <col min="14093" max="14093" width="11.42578125" style="181" customWidth="1"/>
    <col min="14094" max="14094" width="6.140625" style="181" hidden="1" customWidth="1"/>
    <col min="14095" max="14095" width="10.5703125" style="181" customWidth="1"/>
    <col min="14096" max="14096" width="10.28515625" style="181" customWidth="1"/>
    <col min="14097" max="14097" width="6.140625" style="181" hidden="1" customWidth="1"/>
    <col min="14098" max="14098" width="9" style="181" customWidth="1"/>
    <col min="14099" max="14099" width="6.140625" style="181" customWidth="1"/>
    <col min="14100" max="14100" width="7.85546875" style="181" customWidth="1"/>
    <col min="14101" max="14101" width="8.140625" style="181" customWidth="1"/>
    <col min="14102" max="14102" width="5" style="181" customWidth="1"/>
    <col min="14103" max="14103" width="7.28515625" style="181" customWidth="1"/>
    <col min="14104" max="14104" width="9.140625" style="181" customWidth="1"/>
    <col min="14105" max="14105" width="8.28515625" style="181" customWidth="1"/>
    <col min="14106" max="14106" width="6.140625" style="181" customWidth="1"/>
    <col min="14107" max="14107" width="8.85546875" style="181" customWidth="1"/>
    <col min="14108" max="14108" width="12.140625" style="181" customWidth="1"/>
    <col min="14109" max="14109" width="10.140625" style="181" customWidth="1"/>
    <col min="14110" max="14110" width="6.140625" style="181"/>
    <col min="14111" max="14111" width="7.28515625" style="181" customWidth="1"/>
    <col min="14112" max="14337" width="6.140625" style="181"/>
    <col min="14338" max="14338" width="6.140625" style="181" customWidth="1"/>
    <col min="14339" max="14339" width="18.5703125" style="181" customWidth="1"/>
    <col min="14340" max="14340" width="18.28515625" style="181" customWidth="1"/>
    <col min="14341" max="14341" width="6.85546875" style="181" customWidth="1"/>
    <col min="14342" max="14342" width="6.140625" style="181" customWidth="1"/>
    <col min="14343" max="14343" width="6.85546875" style="181" customWidth="1"/>
    <col min="14344" max="14344" width="7.5703125" style="181" customWidth="1"/>
    <col min="14345" max="14345" width="7.85546875" style="181" customWidth="1"/>
    <col min="14346" max="14346" width="6.140625" style="181" customWidth="1"/>
    <col min="14347" max="14347" width="7.140625" style="181" customWidth="1"/>
    <col min="14348" max="14348" width="6.140625" style="181" customWidth="1"/>
    <col min="14349" max="14349" width="11.42578125" style="181" customWidth="1"/>
    <col min="14350" max="14350" width="6.140625" style="181" hidden="1" customWidth="1"/>
    <col min="14351" max="14351" width="10.5703125" style="181" customWidth="1"/>
    <col min="14352" max="14352" width="10.28515625" style="181" customWidth="1"/>
    <col min="14353" max="14353" width="6.140625" style="181" hidden="1" customWidth="1"/>
    <col min="14354" max="14354" width="9" style="181" customWidth="1"/>
    <col min="14355" max="14355" width="6.140625" style="181" customWidth="1"/>
    <col min="14356" max="14356" width="7.85546875" style="181" customWidth="1"/>
    <col min="14357" max="14357" width="8.140625" style="181" customWidth="1"/>
    <col min="14358" max="14358" width="5" style="181" customWidth="1"/>
    <col min="14359" max="14359" width="7.28515625" style="181" customWidth="1"/>
    <col min="14360" max="14360" width="9.140625" style="181" customWidth="1"/>
    <col min="14361" max="14361" width="8.28515625" style="181" customWidth="1"/>
    <col min="14362" max="14362" width="6.140625" style="181" customWidth="1"/>
    <col min="14363" max="14363" width="8.85546875" style="181" customWidth="1"/>
    <col min="14364" max="14364" width="12.140625" style="181" customWidth="1"/>
    <col min="14365" max="14365" width="10.140625" style="181" customWidth="1"/>
    <col min="14366" max="14366" width="6.140625" style="181"/>
    <col min="14367" max="14367" width="7.28515625" style="181" customWidth="1"/>
    <col min="14368" max="14593" width="6.140625" style="181"/>
    <col min="14594" max="14594" width="6.140625" style="181" customWidth="1"/>
    <col min="14595" max="14595" width="18.5703125" style="181" customWidth="1"/>
    <col min="14596" max="14596" width="18.28515625" style="181" customWidth="1"/>
    <col min="14597" max="14597" width="6.85546875" style="181" customWidth="1"/>
    <col min="14598" max="14598" width="6.140625" style="181" customWidth="1"/>
    <col min="14599" max="14599" width="6.85546875" style="181" customWidth="1"/>
    <col min="14600" max="14600" width="7.5703125" style="181" customWidth="1"/>
    <col min="14601" max="14601" width="7.85546875" style="181" customWidth="1"/>
    <col min="14602" max="14602" width="6.140625" style="181" customWidth="1"/>
    <col min="14603" max="14603" width="7.140625" style="181" customWidth="1"/>
    <col min="14604" max="14604" width="6.140625" style="181" customWidth="1"/>
    <col min="14605" max="14605" width="11.42578125" style="181" customWidth="1"/>
    <col min="14606" max="14606" width="6.140625" style="181" hidden="1" customWidth="1"/>
    <col min="14607" max="14607" width="10.5703125" style="181" customWidth="1"/>
    <col min="14608" max="14608" width="10.28515625" style="181" customWidth="1"/>
    <col min="14609" max="14609" width="6.140625" style="181" hidden="1" customWidth="1"/>
    <col min="14610" max="14610" width="9" style="181" customWidth="1"/>
    <col min="14611" max="14611" width="6.140625" style="181" customWidth="1"/>
    <col min="14612" max="14612" width="7.85546875" style="181" customWidth="1"/>
    <col min="14613" max="14613" width="8.140625" style="181" customWidth="1"/>
    <col min="14614" max="14614" width="5" style="181" customWidth="1"/>
    <col min="14615" max="14615" width="7.28515625" style="181" customWidth="1"/>
    <col min="14616" max="14616" width="9.140625" style="181" customWidth="1"/>
    <col min="14617" max="14617" width="8.28515625" style="181" customWidth="1"/>
    <col min="14618" max="14618" width="6.140625" style="181" customWidth="1"/>
    <col min="14619" max="14619" width="8.85546875" style="181" customWidth="1"/>
    <col min="14620" max="14620" width="12.140625" style="181" customWidth="1"/>
    <col min="14621" max="14621" width="10.140625" style="181" customWidth="1"/>
    <col min="14622" max="14622" width="6.140625" style="181"/>
    <col min="14623" max="14623" width="7.28515625" style="181" customWidth="1"/>
    <col min="14624" max="14849" width="6.140625" style="181"/>
    <col min="14850" max="14850" width="6.140625" style="181" customWidth="1"/>
    <col min="14851" max="14851" width="18.5703125" style="181" customWidth="1"/>
    <col min="14852" max="14852" width="18.28515625" style="181" customWidth="1"/>
    <col min="14853" max="14853" width="6.85546875" style="181" customWidth="1"/>
    <col min="14854" max="14854" width="6.140625" style="181" customWidth="1"/>
    <col min="14855" max="14855" width="6.85546875" style="181" customWidth="1"/>
    <col min="14856" max="14856" width="7.5703125" style="181" customWidth="1"/>
    <col min="14857" max="14857" width="7.85546875" style="181" customWidth="1"/>
    <col min="14858" max="14858" width="6.140625" style="181" customWidth="1"/>
    <col min="14859" max="14859" width="7.140625" style="181" customWidth="1"/>
    <col min="14860" max="14860" width="6.140625" style="181" customWidth="1"/>
    <col min="14861" max="14861" width="11.42578125" style="181" customWidth="1"/>
    <col min="14862" max="14862" width="6.140625" style="181" hidden="1" customWidth="1"/>
    <col min="14863" max="14863" width="10.5703125" style="181" customWidth="1"/>
    <col min="14864" max="14864" width="10.28515625" style="181" customWidth="1"/>
    <col min="14865" max="14865" width="6.140625" style="181" hidden="1" customWidth="1"/>
    <col min="14866" max="14866" width="9" style="181" customWidth="1"/>
    <col min="14867" max="14867" width="6.140625" style="181" customWidth="1"/>
    <col min="14868" max="14868" width="7.85546875" style="181" customWidth="1"/>
    <col min="14869" max="14869" width="8.140625" style="181" customWidth="1"/>
    <col min="14870" max="14870" width="5" style="181" customWidth="1"/>
    <col min="14871" max="14871" width="7.28515625" style="181" customWidth="1"/>
    <col min="14872" max="14872" width="9.140625" style="181" customWidth="1"/>
    <col min="14873" max="14873" width="8.28515625" style="181" customWidth="1"/>
    <col min="14874" max="14874" width="6.140625" style="181" customWidth="1"/>
    <col min="14875" max="14875" width="8.85546875" style="181" customWidth="1"/>
    <col min="14876" max="14876" width="12.140625" style="181" customWidth="1"/>
    <col min="14877" max="14877" width="10.140625" style="181" customWidth="1"/>
    <col min="14878" max="14878" width="6.140625" style="181"/>
    <col min="14879" max="14879" width="7.28515625" style="181" customWidth="1"/>
    <col min="14880" max="15105" width="6.140625" style="181"/>
    <col min="15106" max="15106" width="6.140625" style="181" customWidth="1"/>
    <col min="15107" max="15107" width="18.5703125" style="181" customWidth="1"/>
    <col min="15108" max="15108" width="18.28515625" style="181" customWidth="1"/>
    <col min="15109" max="15109" width="6.85546875" style="181" customWidth="1"/>
    <col min="15110" max="15110" width="6.140625" style="181" customWidth="1"/>
    <col min="15111" max="15111" width="6.85546875" style="181" customWidth="1"/>
    <col min="15112" max="15112" width="7.5703125" style="181" customWidth="1"/>
    <col min="15113" max="15113" width="7.85546875" style="181" customWidth="1"/>
    <col min="15114" max="15114" width="6.140625" style="181" customWidth="1"/>
    <col min="15115" max="15115" width="7.140625" style="181" customWidth="1"/>
    <col min="15116" max="15116" width="6.140625" style="181" customWidth="1"/>
    <col min="15117" max="15117" width="11.42578125" style="181" customWidth="1"/>
    <col min="15118" max="15118" width="6.140625" style="181" hidden="1" customWidth="1"/>
    <col min="15119" max="15119" width="10.5703125" style="181" customWidth="1"/>
    <col min="15120" max="15120" width="10.28515625" style="181" customWidth="1"/>
    <col min="15121" max="15121" width="6.140625" style="181" hidden="1" customWidth="1"/>
    <col min="15122" max="15122" width="9" style="181" customWidth="1"/>
    <col min="15123" max="15123" width="6.140625" style="181" customWidth="1"/>
    <col min="15124" max="15124" width="7.85546875" style="181" customWidth="1"/>
    <col min="15125" max="15125" width="8.140625" style="181" customWidth="1"/>
    <col min="15126" max="15126" width="5" style="181" customWidth="1"/>
    <col min="15127" max="15127" width="7.28515625" style="181" customWidth="1"/>
    <col min="15128" max="15128" width="9.140625" style="181" customWidth="1"/>
    <col min="15129" max="15129" width="8.28515625" style="181" customWidth="1"/>
    <col min="15130" max="15130" width="6.140625" style="181" customWidth="1"/>
    <col min="15131" max="15131" width="8.85546875" style="181" customWidth="1"/>
    <col min="15132" max="15132" width="12.140625" style="181" customWidth="1"/>
    <col min="15133" max="15133" width="10.140625" style="181" customWidth="1"/>
    <col min="15134" max="15134" width="6.140625" style="181"/>
    <col min="15135" max="15135" width="7.28515625" style="181" customWidth="1"/>
    <col min="15136" max="15361" width="6.140625" style="181"/>
    <col min="15362" max="15362" width="6.140625" style="181" customWidth="1"/>
    <col min="15363" max="15363" width="18.5703125" style="181" customWidth="1"/>
    <col min="15364" max="15364" width="18.28515625" style="181" customWidth="1"/>
    <col min="15365" max="15365" width="6.85546875" style="181" customWidth="1"/>
    <col min="15366" max="15366" width="6.140625" style="181" customWidth="1"/>
    <col min="15367" max="15367" width="6.85546875" style="181" customWidth="1"/>
    <col min="15368" max="15368" width="7.5703125" style="181" customWidth="1"/>
    <col min="15369" max="15369" width="7.85546875" style="181" customWidth="1"/>
    <col min="15370" max="15370" width="6.140625" style="181" customWidth="1"/>
    <col min="15371" max="15371" width="7.140625" style="181" customWidth="1"/>
    <col min="15372" max="15372" width="6.140625" style="181" customWidth="1"/>
    <col min="15373" max="15373" width="11.42578125" style="181" customWidth="1"/>
    <col min="15374" max="15374" width="6.140625" style="181" hidden="1" customWidth="1"/>
    <col min="15375" max="15375" width="10.5703125" style="181" customWidth="1"/>
    <col min="15376" max="15376" width="10.28515625" style="181" customWidth="1"/>
    <col min="15377" max="15377" width="6.140625" style="181" hidden="1" customWidth="1"/>
    <col min="15378" max="15378" width="9" style="181" customWidth="1"/>
    <col min="15379" max="15379" width="6.140625" style="181" customWidth="1"/>
    <col min="15380" max="15380" width="7.85546875" style="181" customWidth="1"/>
    <col min="15381" max="15381" width="8.140625" style="181" customWidth="1"/>
    <col min="15382" max="15382" width="5" style="181" customWidth="1"/>
    <col min="15383" max="15383" width="7.28515625" style="181" customWidth="1"/>
    <col min="15384" max="15384" width="9.140625" style="181" customWidth="1"/>
    <col min="15385" max="15385" width="8.28515625" style="181" customWidth="1"/>
    <col min="15386" max="15386" width="6.140625" style="181" customWidth="1"/>
    <col min="15387" max="15387" width="8.85546875" style="181" customWidth="1"/>
    <col min="15388" max="15388" width="12.140625" style="181" customWidth="1"/>
    <col min="15389" max="15389" width="10.140625" style="181" customWidth="1"/>
    <col min="15390" max="15390" width="6.140625" style="181"/>
    <col min="15391" max="15391" width="7.28515625" style="181" customWidth="1"/>
    <col min="15392" max="15617" width="6.140625" style="181"/>
    <col min="15618" max="15618" width="6.140625" style="181" customWidth="1"/>
    <col min="15619" max="15619" width="18.5703125" style="181" customWidth="1"/>
    <col min="15620" max="15620" width="18.28515625" style="181" customWidth="1"/>
    <col min="15621" max="15621" width="6.85546875" style="181" customWidth="1"/>
    <col min="15622" max="15622" width="6.140625" style="181" customWidth="1"/>
    <col min="15623" max="15623" width="6.85546875" style="181" customWidth="1"/>
    <col min="15624" max="15624" width="7.5703125" style="181" customWidth="1"/>
    <col min="15625" max="15625" width="7.85546875" style="181" customWidth="1"/>
    <col min="15626" max="15626" width="6.140625" style="181" customWidth="1"/>
    <col min="15627" max="15627" width="7.140625" style="181" customWidth="1"/>
    <col min="15628" max="15628" width="6.140625" style="181" customWidth="1"/>
    <col min="15629" max="15629" width="11.42578125" style="181" customWidth="1"/>
    <col min="15630" max="15630" width="6.140625" style="181" hidden="1" customWidth="1"/>
    <col min="15631" max="15631" width="10.5703125" style="181" customWidth="1"/>
    <col min="15632" max="15632" width="10.28515625" style="181" customWidth="1"/>
    <col min="15633" max="15633" width="6.140625" style="181" hidden="1" customWidth="1"/>
    <col min="15634" max="15634" width="9" style="181" customWidth="1"/>
    <col min="15635" max="15635" width="6.140625" style="181" customWidth="1"/>
    <col min="15636" max="15636" width="7.85546875" style="181" customWidth="1"/>
    <col min="15637" max="15637" width="8.140625" style="181" customWidth="1"/>
    <col min="15638" max="15638" width="5" style="181" customWidth="1"/>
    <col min="15639" max="15639" width="7.28515625" style="181" customWidth="1"/>
    <col min="15640" max="15640" width="9.140625" style="181" customWidth="1"/>
    <col min="15641" max="15641" width="8.28515625" style="181" customWidth="1"/>
    <col min="15642" max="15642" width="6.140625" style="181" customWidth="1"/>
    <col min="15643" max="15643" width="8.85546875" style="181" customWidth="1"/>
    <col min="15644" max="15644" width="12.140625" style="181" customWidth="1"/>
    <col min="15645" max="15645" width="10.140625" style="181" customWidth="1"/>
    <col min="15646" max="15646" width="6.140625" style="181"/>
    <col min="15647" max="15647" width="7.28515625" style="181" customWidth="1"/>
    <col min="15648" max="15873" width="6.140625" style="181"/>
    <col min="15874" max="15874" width="6.140625" style="181" customWidth="1"/>
    <col min="15875" max="15875" width="18.5703125" style="181" customWidth="1"/>
    <col min="15876" max="15876" width="18.28515625" style="181" customWidth="1"/>
    <col min="15877" max="15877" width="6.85546875" style="181" customWidth="1"/>
    <col min="15878" max="15878" width="6.140625" style="181" customWidth="1"/>
    <col min="15879" max="15879" width="6.85546875" style="181" customWidth="1"/>
    <col min="15880" max="15880" width="7.5703125" style="181" customWidth="1"/>
    <col min="15881" max="15881" width="7.85546875" style="181" customWidth="1"/>
    <col min="15882" max="15882" width="6.140625" style="181" customWidth="1"/>
    <col min="15883" max="15883" width="7.140625" style="181" customWidth="1"/>
    <col min="15884" max="15884" width="6.140625" style="181" customWidth="1"/>
    <col min="15885" max="15885" width="11.42578125" style="181" customWidth="1"/>
    <col min="15886" max="15886" width="6.140625" style="181" hidden="1" customWidth="1"/>
    <col min="15887" max="15887" width="10.5703125" style="181" customWidth="1"/>
    <col min="15888" max="15888" width="10.28515625" style="181" customWidth="1"/>
    <col min="15889" max="15889" width="6.140625" style="181" hidden="1" customWidth="1"/>
    <col min="15890" max="15890" width="9" style="181" customWidth="1"/>
    <col min="15891" max="15891" width="6.140625" style="181" customWidth="1"/>
    <col min="15892" max="15892" width="7.85546875" style="181" customWidth="1"/>
    <col min="15893" max="15893" width="8.140625" style="181" customWidth="1"/>
    <col min="15894" max="15894" width="5" style="181" customWidth="1"/>
    <col min="15895" max="15895" width="7.28515625" style="181" customWidth="1"/>
    <col min="15896" max="15896" width="9.140625" style="181" customWidth="1"/>
    <col min="15897" max="15897" width="8.28515625" style="181" customWidth="1"/>
    <col min="15898" max="15898" width="6.140625" style="181" customWidth="1"/>
    <col min="15899" max="15899" width="8.85546875" style="181" customWidth="1"/>
    <col min="15900" max="15900" width="12.140625" style="181" customWidth="1"/>
    <col min="15901" max="15901" width="10.140625" style="181" customWidth="1"/>
    <col min="15902" max="15902" width="6.140625" style="181"/>
    <col min="15903" max="15903" width="7.28515625" style="181" customWidth="1"/>
    <col min="15904" max="16129" width="6.140625" style="181"/>
    <col min="16130" max="16130" width="6.140625" style="181" customWidth="1"/>
    <col min="16131" max="16131" width="18.5703125" style="181" customWidth="1"/>
    <col min="16132" max="16132" width="18.28515625" style="181" customWidth="1"/>
    <col min="16133" max="16133" width="6.85546875" style="181" customWidth="1"/>
    <col min="16134" max="16134" width="6.140625" style="181" customWidth="1"/>
    <col min="16135" max="16135" width="6.85546875" style="181" customWidth="1"/>
    <col min="16136" max="16136" width="7.5703125" style="181" customWidth="1"/>
    <col min="16137" max="16137" width="7.85546875" style="181" customWidth="1"/>
    <col min="16138" max="16138" width="6.140625" style="181" customWidth="1"/>
    <col min="16139" max="16139" width="7.140625" style="181" customWidth="1"/>
    <col min="16140" max="16140" width="6.140625" style="181" customWidth="1"/>
    <col min="16141" max="16141" width="11.42578125" style="181" customWidth="1"/>
    <col min="16142" max="16142" width="6.140625" style="181" hidden="1" customWidth="1"/>
    <col min="16143" max="16143" width="10.5703125" style="181" customWidth="1"/>
    <col min="16144" max="16144" width="10.28515625" style="181" customWidth="1"/>
    <col min="16145" max="16145" width="6.140625" style="181" hidden="1" customWidth="1"/>
    <col min="16146" max="16146" width="9" style="181" customWidth="1"/>
    <col min="16147" max="16147" width="6.140625" style="181" customWidth="1"/>
    <col min="16148" max="16148" width="7.85546875" style="181" customWidth="1"/>
    <col min="16149" max="16149" width="8.140625" style="181" customWidth="1"/>
    <col min="16150" max="16150" width="5" style="181" customWidth="1"/>
    <col min="16151" max="16151" width="7.28515625" style="181" customWidth="1"/>
    <col min="16152" max="16152" width="9.140625" style="181" customWidth="1"/>
    <col min="16153" max="16153" width="8.28515625" style="181" customWidth="1"/>
    <col min="16154" max="16154" width="6.140625" style="181" customWidth="1"/>
    <col min="16155" max="16155" width="8.85546875" style="181" customWidth="1"/>
    <col min="16156" max="16156" width="12.140625" style="181" customWidth="1"/>
    <col min="16157" max="16157" width="10.140625" style="181" customWidth="1"/>
    <col min="16158" max="16158" width="6.140625" style="181"/>
    <col min="16159" max="16159" width="7.28515625" style="181" customWidth="1"/>
    <col min="16160" max="16384" width="6.140625" style="181"/>
  </cols>
  <sheetData>
    <row r="1" spans="1:29" ht="14.25" customHeight="1">
      <c r="B1" s="149"/>
      <c r="C1" s="181"/>
      <c r="G1" s="183"/>
      <c r="J1" s="181"/>
      <c r="W1" s="209" t="s">
        <v>1</v>
      </c>
      <c r="AC1" s="181"/>
    </row>
    <row r="2" spans="1:29" ht="14.25" customHeight="1">
      <c r="B2" s="149"/>
      <c r="C2" s="181"/>
      <c r="G2" s="183"/>
      <c r="J2" s="181"/>
      <c r="W2" s="177" t="s">
        <v>82</v>
      </c>
      <c r="AC2" s="181"/>
    </row>
    <row r="3" spans="1:29" ht="14.25" customHeight="1">
      <c r="B3" s="149"/>
      <c r="C3" s="181"/>
      <c r="G3" s="183"/>
      <c r="J3" s="181"/>
      <c r="W3" s="209" t="s">
        <v>83</v>
      </c>
      <c r="AC3" s="181"/>
    </row>
    <row r="4" spans="1:29" ht="14.25" customHeight="1">
      <c r="B4" s="149"/>
      <c r="C4" s="181"/>
      <c r="G4" s="183"/>
      <c r="J4" s="181"/>
      <c r="W4" s="209" t="s">
        <v>84</v>
      </c>
      <c r="AC4" s="181"/>
    </row>
    <row r="5" spans="1:29" ht="14.25" customHeight="1">
      <c r="B5" s="149"/>
      <c r="C5" s="181"/>
      <c r="G5" s="183"/>
      <c r="J5" s="181"/>
      <c r="W5" s="209"/>
      <c r="AC5" s="181"/>
    </row>
    <row r="6" spans="1:29" ht="14.25" customHeight="1">
      <c r="B6" s="149"/>
      <c r="C6" s="181"/>
      <c r="G6" s="183"/>
      <c r="J6" s="181"/>
      <c r="W6" s="209" t="s">
        <v>85</v>
      </c>
      <c r="AC6" s="181"/>
    </row>
    <row r="7" spans="1:29" ht="14.25" customHeight="1">
      <c r="B7" s="149"/>
      <c r="C7" s="181"/>
      <c r="G7" s="183"/>
      <c r="J7" s="181"/>
      <c r="W7" s="164" t="s">
        <v>434</v>
      </c>
      <c r="AC7" s="181"/>
    </row>
    <row r="8" spans="1:29" ht="13.5" customHeight="1">
      <c r="B8" s="149"/>
      <c r="C8" s="181"/>
      <c r="G8" s="183"/>
      <c r="J8" s="181"/>
      <c r="X8" s="164"/>
    </row>
    <row r="9" spans="1:29" ht="13.5" customHeight="1">
      <c r="A9" s="184" t="s">
        <v>86</v>
      </c>
      <c r="B9" s="149"/>
      <c r="C9" s="181"/>
      <c r="D9" s="183"/>
      <c r="E9" s="185"/>
      <c r="F9" s="181"/>
      <c r="H9" s="183"/>
      <c r="I9" s="183"/>
      <c r="K9" s="183"/>
      <c r="T9" s="164"/>
      <c r="Z9" s="181"/>
      <c r="AA9" s="181"/>
      <c r="AB9" s="181"/>
      <c r="AC9" s="181"/>
    </row>
    <row r="10" spans="1:29" ht="13.5" customHeight="1">
      <c r="A10" s="184"/>
      <c r="B10" s="149"/>
      <c r="C10" s="181"/>
      <c r="D10" s="183"/>
      <c r="E10" s="185"/>
      <c r="F10" s="294" t="s">
        <v>435</v>
      </c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Z10" s="181"/>
      <c r="AA10" s="181"/>
      <c r="AB10" s="181"/>
      <c r="AC10" s="181"/>
    </row>
    <row r="11" spans="1:29" s="177" customFormat="1" ht="28.5" customHeight="1">
      <c r="A11" s="296" t="s">
        <v>9</v>
      </c>
      <c r="B11" s="296" t="s">
        <v>10</v>
      </c>
      <c r="C11" s="296" t="s">
        <v>87</v>
      </c>
      <c r="D11" s="296" t="s">
        <v>88</v>
      </c>
      <c r="E11" s="296" t="s">
        <v>11</v>
      </c>
      <c r="F11" s="296" t="s">
        <v>381</v>
      </c>
      <c r="G11" s="296" t="s">
        <v>13</v>
      </c>
      <c r="H11" s="296" t="s">
        <v>89</v>
      </c>
      <c r="I11" s="296" t="s">
        <v>90</v>
      </c>
      <c r="J11" s="292" t="s">
        <v>14</v>
      </c>
      <c r="K11" s="296" t="s">
        <v>91</v>
      </c>
      <c r="L11" s="292" t="s">
        <v>15</v>
      </c>
      <c r="M11" s="290" t="s">
        <v>91</v>
      </c>
      <c r="N11" s="290" t="s">
        <v>15</v>
      </c>
      <c r="O11" s="292" t="s">
        <v>16</v>
      </c>
      <c r="P11" s="292" t="s">
        <v>17</v>
      </c>
      <c r="Q11" s="352" t="s">
        <v>18</v>
      </c>
      <c r="R11" s="353"/>
      <c r="S11" s="353"/>
      <c r="T11" s="353"/>
      <c r="U11" s="353"/>
      <c r="V11" s="353"/>
      <c r="W11" s="295" t="s">
        <v>18</v>
      </c>
      <c r="X11" s="295"/>
      <c r="Y11" s="295"/>
      <c r="Z11" s="295"/>
      <c r="AA11" s="295"/>
      <c r="AB11" s="292" t="s">
        <v>19</v>
      </c>
      <c r="AC11" s="292" t="s">
        <v>20</v>
      </c>
    </row>
    <row r="12" spans="1:29" s="177" customFormat="1" ht="96" customHeight="1">
      <c r="A12" s="297"/>
      <c r="B12" s="297"/>
      <c r="C12" s="297"/>
      <c r="D12" s="297"/>
      <c r="E12" s="297"/>
      <c r="F12" s="297"/>
      <c r="G12" s="297"/>
      <c r="H12" s="297"/>
      <c r="I12" s="297"/>
      <c r="J12" s="293"/>
      <c r="K12" s="297"/>
      <c r="L12" s="293"/>
      <c r="M12" s="291"/>
      <c r="N12" s="291"/>
      <c r="O12" s="293"/>
      <c r="P12" s="293"/>
      <c r="Q12" s="210">
        <v>0.1</v>
      </c>
      <c r="R12" s="205" t="s">
        <v>21</v>
      </c>
      <c r="S12" s="205" t="s">
        <v>92</v>
      </c>
      <c r="T12" s="205" t="s">
        <v>23</v>
      </c>
      <c r="U12" s="205" t="s">
        <v>24</v>
      </c>
      <c r="V12" s="205" t="s">
        <v>93</v>
      </c>
      <c r="W12" s="201" t="s">
        <v>26</v>
      </c>
      <c r="X12" s="201" t="s">
        <v>27</v>
      </c>
      <c r="Y12" s="201" t="s">
        <v>28</v>
      </c>
      <c r="Z12" s="201" t="s">
        <v>29</v>
      </c>
      <c r="AA12" s="201" t="s">
        <v>30</v>
      </c>
      <c r="AB12" s="293"/>
      <c r="AC12" s="293"/>
    </row>
    <row r="13" spans="1:29" s="178" customFormat="1" ht="31.5">
      <c r="A13" s="186">
        <v>1</v>
      </c>
      <c r="B13" s="186" t="s">
        <v>31</v>
      </c>
      <c r="C13" s="186" t="s">
        <v>94</v>
      </c>
      <c r="D13" s="187" t="s">
        <v>95</v>
      </c>
      <c r="E13" s="186">
        <v>1</v>
      </c>
      <c r="F13" s="244" t="s">
        <v>96</v>
      </c>
      <c r="G13" s="186" t="s">
        <v>32</v>
      </c>
      <c r="H13" s="354" t="s">
        <v>371</v>
      </c>
      <c r="I13" s="355">
        <v>5.89</v>
      </c>
      <c r="J13" s="202">
        <v>17697</v>
      </c>
      <c r="K13" s="195">
        <v>2</v>
      </c>
      <c r="L13" s="202">
        <f t="shared" ref="L13:L61" si="0">(I13*17697*E13)*K13</f>
        <v>208470.65999999997</v>
      </c>
      <c r="M13" s="202"/>
      <c r="N13" s="202">
        <f>+L13</f>
        <v>208470.65999999997</v>
      </c>
      <c r="O13" s="202">
        <f>L13*0.25</f>
        <v>52117.664999999994</v>
      </c>
      <c r="P13" s="202">
        <f>L13+O13</f>
        <v>260588.32499999995</v>
      </c>
      <c r="Q13" s="202">
        <f t="shared" ref="Q13:Q44" si="1">P13*10%</f>
        <v>26058.832499999997</v>
      </c>
      <c r="R13" s="211"/>
      <c r="S13" s="211"/>
      <c r="T13" s="211"/>
      <c r="U13" s="211"/>
      <c r="V13" s="211"/>
      <c r="W13" s="211"/>
      <c r="X13" s="211"/>
      <c r="Y13" s="211"/>
      <c r="Z13" s="211"/>
      <c r="AA13" s="211">
        <f>P13*0.3</f>
        <v>78176.497499999983</v>
      </c>
      <c r="AB13" s="211">
        <f t="shared" ref="AB13:AB44" si="2">SUM(P13:AA13)</f>
        <v>364823.65499999997</v>
      </c>
      <c r="AC13" s="211">
        <f>AB13*12/1000</f>
        <v>4377.883859999999</v>
      </c>
    </row>
    <row r="14" spans="1:29" s="178" customFormat="1" ht="41.25" customHeight="1">
      <c r="A14" s="186">
        <v>2</v>
      </c>
      <c r="B14" s="186" t="s">
        <v>33</v>
      </c>
      <c r="C14" s="186" t="s">
        <v>97</v>
      </c>
      <c r="D14" s="187" t="s">
        <v>95</v>
      </c>
      <c r="E14" s="186">
        <v>1</v>
      </c>
      <c r="F14" s="244" t="s">
        <v>98</v>
      </c>
      <c r="G14" s="186" t="s">
        <v>34</v>
      </c>
      <c r="H14" s="188" t="s">
        <v>346</v>
      </c>
      <c r="I14" s="195">
        <v>5.74</v>
      </c>
      <c r="J14" s="202">
        <v>17697</v>
      </c>
      <c r="K14" s="195">
        <v>2</v>
      </c>
      <c r="L14" s="202">
        <f t="shared" si="0"/>
        <v>203161.56</v>
      </c>
      <c r="M14" s="202"/>
      <c r="N14" s="202">
        <f t="shared" ref="N14:N23" si="3">+L14</f>
        <v>203161.56</v>
      </c>
      <c r="O14" s="202">
        <f t="shared" ref="O14:O27" si="4">L14*0.25</f>
        <v>50790.39</v>
      </c>
      <c r="P14" s="202">
        <f t="shared" ref="P14:P61" si="5">L14+O14</f>
        <v>253951.95</v>
      </c>
      <c r="Q14" s="202">
        <f t="shared" si="1"/>
        <v>25395.195000000003</v>
      </c>
      <c r="R14" s="211"/>
      <c r="S14" s="211"/>
      <c r="T14" s="211"/>
      <c r="U14" s="211"/>
      <c r="V14" s="211"/>
      <c r="W14" s="211"/>
      <c r="X14" s="211"/>
      <c r="Y14" s="211"/>
      <c r="Z14" s="211"/>
      <c r="AA14" s="211">
        <f>P14*0.5</f>
        <v>126975.97500000001</v>
      </c>
      <c r="AB14" s="211">
        <f t="shared" si="2"/>
        <v>406323.12</v>
      </c>
      <c r="AC14" s="211">
        <f t="shared" ref="AC14:AC61" si="6">AB14*12/1000</f>
        <v>4875.8774399999993</v>
      </c>
    </row>
    <row r="15" spans="1:29" s="178" customFormat="1" ht="52.5" customHeight="1">
      <c r="A15" s="186">
        <v>3</v>
      </c>
      <c r="B15" s="189" t="s">
        <v>35</v>
      </c>
      <c r="C15" s="186" t="s">
        <v>99</v>
      </c>
      <c r="D15" s="187" t="s">
        <v>95</v>
      </c>
      <c r="E15" s="186">
        <v>1</v>
      </c>
      <c r="F15" s="244" t="s">
        <v>98</v>
      </c>
      <c r="G15" s="189" t="s">
        <v>34</v>
      </c>
      <c r="H15" s="188" t="s">
        <v>359</v>
      </c>
      <c r="I15" s="203">
        <v>5.43</v>
      </c>
      <c r="J15" s="202">
        <v>17697</v>
      </c>
      <c r="K15" s="195">
        <v>2</v>
      </c>
      <c r="L15" s="202">
        <f t="shared" si="0"/>
        <v>192189.41999999998</v>
      </c>
      <c r="M15" s="202"/>
      <c r="N15" s="202">
        <f t="shared" si="3"/>
        <v>192189.41999999998</v>
      </c>
      <c r="O15" s="202">
        <f t="shared" si="4"/>
        <v>48047.354999999996</v>
      </c>
      <c r="P15" s="202">
        <f t="shared" si="5"/>
        <v>240236.77499999997</v>
      </c>
      <c r="Q15" s="202">
        <f t="shared" si="1"/>
        <v>24023.677499999998</v>
      </c>
      <c r="R15" s="211"/>
      <c r="S15" s="211"/>
      <c r="T15" s="211"/>
      <c r="U15" s="211"/>
      <c r="V15" s="211"/>
      <c r="W15" s="211"/>
      <c r="X15" s="211"/>
      <c r="Y15" s="211"/>
      <c r="Z15" s="211"/>
      <c r="AA15" s="211">
        <f>P15*0.5</f>
        <v>120118.38749999998</v>
      </c>
      <c r="AB15" s="211">
        <f t="shared" si="2"/>
        <v>384378.83999999997</v>
      </c>
      <c r="AC15" s="211">
        <f t="shared" si="6"/>
        <v>4612.5460800000001</v>
      </c>
    </row>
    <row r="16" spans="1:29" s="178" customFormat="1" ht="40.5" customHeight="1">
      <c r="A16" s="186">
        <v>4</v>
      </c>
      <c r="B16" s="186" t="s">
        <v>36</v>
      </c>
      <c r="C16" s="186" t="s">
        <v>100</v>
      </c>
      <c r="D16" s="187" t="s">
        <v>95</v>
      </c>
      <c r="E16" s="186">
        <v>1</v>
      </c>
      <c r="F16" s="244" t="s">
        <v>98</v>
      </c>
      <c r="G16" s="186" t="s">
        <v>34</v>
      </c>
      <c r="H16" s="188" t="s">
        <v>359</v>
      </c>
      <c r="I16" s="195">
        <v>5.43</v>
      </c>
      <c r="J16" s="202">
        <v>17697</v>
      </c>
      <c r="K16" s="195">
        <v>2</v>
      </c>
      <c r="L16" s="202">
        <f t="shared" si="0"/>
        <v>192189.41999999998</v>
      </c>
      <c r="M16" s="202"/>
      <c r="N16" s="202">
        <f t="shared" si="3"/>
        <v>192189.41999999998</v>
      </c>
      <c r="O16" s="202">
        <f t="shared" si="4"/>
        <v>48047.354999999996</v>
      </c>
      <c r="P16" s="202">
        <f t="shared" si="5"/>
        <v>240236.77499999997</v>
      </c>
      <c r="Q16" s="202">
        <f t="shared" si="1"/>
        <v>24023.677499999998</v>
      </c>
      <c r="R16" s="211"/>
      <c r="S16" s="211"/>
      <c r="T16" s="211"/>
      <c r="U16" s="211"/>
      <c r="V16" s="211"/>
      <c r="W16" s="211"/>
      <c r="X16" s="211"/>
      <c r="Y16" s="211"/>
      <c r="Z16" s="211"/>
      <c r="AA16" s="211">
        <f>P16*0.5</f>
        <v>120118.38749999998</v>
      </c>
      <c r="AB16" s="211">
        <f t="shared" si="2"/>
        <v>384378.83999999997</v>
      </c>
      <c r="AC16" s="211">
        <f t="shared" si="6"/>
        <v>4612.5460800000001</v>
      </c>
    </row>
    <row r="17" spans="1:29" s="178" customFormat="1" ht="54.75" customHeight="1">
      <c r="A17" s="186">
        <v>5</v>
      </c>
      <c r="B17" s="186" t="s">
        <v>37</v>
      </c>
      <c r="C17" s="186" t="s">
        <v>101</v>
      </c>
      <c r="D17" s="187" t="s">
        <v>95</v>
      </c>
      <c r="E17" s="186">
        <v>1</v>
      </c>
      <c r="F17" s="186"/>
      <c r="G17" s="186" t="s">
        <v>38</v>
      </c>
      <c r="H17" s="188" t="s">
        <v>360</v>
      </c>
      <c r="I17" s="195">
        <v>4.88</v>
      </c>
      <c r="J17" s="202">
        <v>17697</v>
      </c>
      <c r="K17" s="195">
        <v>1.71</v>
      </c>
      <c r="L17" s="202">
        <f t="shared" si="0"/>
        <v>147677.92559999999</v>
      </c>
      <c r="M17" s="202"/>
      <c r="N17" s="202">
        <f t="shared" si="3"/>
        <v>147677.92559999999</v>
      </c>
      <c r="O17" s="202"/>
      <c r="P17" s="202">
        <f t="shared" si="5"/>
        <v>147677.92559999999</v>
      </c>
      <c r="Q17" s="202">
        <f t="shared" si="1"/>
        <v>14767.79256</v>
      </c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>
        <f t="shared" si="2"/>
        <v>162445.71815999999</v>
      </c>
      <c r="AC17" s="211">
        <f t="shared" si="6"/>
        <v>1949.3486179199999</v>
      </c>
    </row>
    <row r="18" spans="1:29" s="179" customFormat="1" ht="31.5">
      <c r="A18" s="186">
        <v>6</v>
      </c>
      <c r="B18" s="186" t="s">
        <v>39</v>
      </c>
      <c r="C18" s="186" t="s">
        <v>102</v>
      </c>
      <c r="D18" s="187" t="s">
        <v>95</v>
      </c>
      <c r="E18" s="186">
        <v>1</v>
      </c>
      <c r="F18" s="187" t="s">
        <v>248</v>
      </c>
      <c r="G18" s="186" t="s">
        <v>103</v>
      </c>
      <c r="H18" s="188" t="s">
        <v>333</v>
      </c>
      <c r="I18" s="195">
        <v>4.99</v>
      </c>
      <c r="J18" s="202">
        <v>17697</v>
      </c>
      <c r="K18" s="195">
        <v>2</v>
      </c>
      <c r="L18" s="202">
        <f t="shared" si="0"/>
        <v>176616.06</v>
      </c>
      <c r="M18" s="202"/>
      <c r="N18" s="202">
        <f t="shared" si="3"/>
        <v>176616.06</v>
      </c>
      <c r="O18" s="202">
        <f t="shared" si="4"/>
        <v>44154.014999999999</v>
      </c>
      <c r="P18" s="202">
        <f t="shared" si="5"/>
        <v>220770.07500000001</v>
      </c>
      <c r="Q18" s="202">
        <f t="shared" si="1"/>
        <v>22077.007500000003</v>
      </c>
      <c r="R18" s="212"/>
      <c r="S18" s="212"/>
      <c r="T18" s="212"/>
      <c r="U18" s="212"/>
      <c r="V18" s="212"/>
      <c r="W18" s="211">
        <f>P18*0.3</f>
        <v>66231.022500000006</v>
      </c>
      <c r="X18" s="212"/>
      <c r="Y18" s="212"/>
      <c r="Z18" s="212"/>
      <c r="AA18" s="212"/>
      <c r="AB18" s="211">
        <f t="shared" si="2"/>
        <v>309078.10500000004</v>
      </c>
      <c r="AC18" s="211">
        <f t="shared" si="6"/>
        <v>3708.9372600000006</v>
      </c>
    </row>
    <row r="19" spans="1:29" s="178" customFormat="1" ht="31.5">
      <c r="A19" s="186">
        <v>7</v>
      </c>
      <c r="B19" s="186" t="s">
        <v>41</v>
      </c>
      <c r="C19" s="186" t="s">
        <v>105</v>
      </c>
      <c r="D19" s="187" t="s">
        <v>95</v>
      </c>
      <c r="E19" s="186">
        <v>1</v>
      </c>
      <c r="F19" s="187" t="s">
        <v>248</v>
      </c>
      <c r="G19" s="186" t="s">
        <v>103</v>
      </c>
      <c r="H19" s="188" t="s">
        <v>141</v>
      </c>
      <c r="I19" s="195">
        <v>4.74</v>
      </c>
      <c r="J19" s="202">
        <v>17697</v>
      </c>
      <c r="K19" s="195">
        <v>2</v>
      </c>
      <c r="L19" s="202">
        <f t="shared" si="0"/>
        <v>167767.56</v>
      </c>
      <c r="M19" s="202"/>
      <c r="N19" s="202">
        <f t="shared" si="3"/>
        <v>167767.56</v>
      </c>
      <c r="O19" s="202">
        <f t="shared" si="4"/>
        <v>41941.89</v>
      </c>
      <c r="P19" s="202">
        <f t="shared" si="5"/>
        <v>209709.45</v>
      </c>
      <c r="Q19" s="202">
        <f t="shared" si="1"/>
        <v>20970.945000000003</v>
      </c>
      <c r="R19" s="211"/>
      <c r="S19" s="211"/>
      <c r="T19" s="211"/>
      <c r="U19" s="211"/>
      <c r="V19" s="211"/>
      <c r="W19" s="211">
        <f>P19*0.3</f>
        <v>62912.834999999999</v>
      </c>
      <c r="X19" s="211"/>
      <c r="Y19" s="211"/>
      <c r="Z19" s="211"/>
      <c r="AA19" s="211"/>
      <c r="AB19" s="211">
        <f t="shared" si="2"/>
        <v>293593.23000000004</v>
      </c>
      <c r="AC19" s="211">
        <f t="shared" si="6"/>
        <v>3523.1187600000007</v>
      </c>
    </row>
    <row r="20" spans="1:29" s="178" customFormat="1" ht="31.5">
      <c r="A20" s="186">
        <v>8</v>
      </c>
      <c r="B20" s="186" t="s">
        <v>42</v>
      </c>
      <c r="C20" s="190" t="s">
        <v>107</v>
      </c>
      <c r="D20" s="187" t="s">
        <v>95</v>
      </c>
      <c r="E20" s="186">
        <v>1</v>
      </c>
      <c r="F20" s="187" t="s">
        <v>248</v>
      </c>
      <c r="G20" s="186" t="s">
        <v>103</v>
      </c>
      <c r="H20" s="188" t="s">
        <v>352</v>
      </c>
      <c r="I20" s="195">
        <v>4.8099999999999996</v>
      </c>
      <c r="J20" s="202">
        <v>17697</v>
      </c>
      <c r="K20" s="195">
        <v>2</v>
      </c>
      <c r="L20" s="202">
        <f t="shared" si="0"/>
        <v>170245.13999999998</v>
      </c>
      <c r="M20" s="202"/>
      <c r="N20" s="202">
        <f t="shared" si="3"/>
        <v>170245.13999999998</v>
      </c>
      <c r="O20" s="202">
        <f t="shared" si="4"/>
        <v>42561.284999999996</v>
      </c>
      <c r="P20" s="202">
        <f t="shared" si="5"/>
        <v>212806.42499999999</v>
      </c>
      <c r="Q20" s="202">
        <f t="shared" si="1"/>
        <v>21280.642500000002</v>
      </c>
      <c r="R20" s="211"/>
      <c r="S20" s="211"/>
      <c r="T20" s="211"/>
      <c r="U20" s="211"/>
      <c r="V20" s="211"/>
      <c r="W20" s="211">
        <f>P20*0.3</f>
        <v>63841.927499999991</v>
      </c>
      <c r="X20" s="211"/>
      <c r="Y20" s="211"/>
      <c r="Z20" s="211"/>
      <c r="AA20" s="211"/>
      <c r="AB20" s="211">
        <f t="shared" si="2"/>
        <v>297928.995</v>
      </c>
      <c r="AC20" s="211">
        <f t="shared" si="6"/>
        <v>3575.1479399999998</v>
      </c>
    </row>
    <row r="21" spans="1:29" s="178" customFormat="1" ht="28.5" customHeight="1">
      <c r="A21" s="186">
        <v>9</v>
      </c>
      <c r="B21" s="186" t="s">
        <v>43</v>
      </c>
      <c r="C21" s="186" t="s">
        <v>108</v>
      </c>
      <c r="D21" s="187" t="s">
        <v>95</v>
      </c>
      <c r="E21" s="186">
        <v>1</v>
      </c>
      <c r="F21" s="187" t="s">
        <v>248</v>
      </c>
      <c r="G21" s="186" t="s">
        <v>44</v>
      </c>
      <c r="H21" s="188" t="s">
        <v>361</v>
      </c>
      <c r="I21" s="195">
        <v>4.1399999999999997</v>
      </c>
      <c r="J21" s="202">
        <v>17697</v>
      </c>
      <c r="K21" s="195">
        <v>2</v>
      </c>
      <c r="L21" s="202">
        <f t="shared" si="0"/>
        <v>146531.15999999997</v>
      </c>
      <c r="M21" s="202"/>
      <c r="N21" s="202">
        <f t="shared" si="3"/>
        <v>146531.15999999997</v>
      </c>
      <c r="O21" s="202">
        <f t="shared" si="4"/>
        <v>36632.789999999994</v>
      </c>
      <c r="P21" s="202">
        <f t="shared" si="5"/>
        <v>183163.94999999995</v>
      </c>
      <c r="Q21" s="202">
        <f t="shared" si="1"/>
        <v>18316.394999999997</v>
      </c>
      <c r="R21" s="211"/>
      <c r="S21" s="211"/>
      <c r="T21" s="211"/>
      <c r="U21" s="211"/>
      <c r="V21" s="211"/>
      <c r="W21" s="213">
        <f>P21*0.3</f>
        <v>54949.184999999983</v>
      </c>
      <c r="X21" s="211"/>
      <c r="Y21" s="211"/>
      <c r="Z21" s="211"/>
      <c r="AA21" s="211"/>
      <c r="AB21" s="211">
        <f t="shared" si="2"/>
        <v>256429.52999999991</v>
      </c>
      <c r="AC21" s="211">
        <f t="shared" si="6"/>
        <v>3077.1543599999991</v>
      </c>
    </row>
    <row r="22" spans="1:29" s="178" customFormat="1" ht="35.25" customHeight="1">
      <c r="A22" s="186">
        <v>10</v>
      </c>
      <c r="B22" s="186" t="s">
        <v>45</v>
      </c>
      <c r="C22" s="191" t="s">
        <v>109</v>
      </c>
      <c r="D22" s="187" t="s">
        <v>95</v>
      </c>
      <c r="E22" s="186">
        <v>1</v>
      </c>
      <c r="F22" s="187"/>
      <c r="G22" s="186" t="s">
        <v>46</v>
      </c>
      <c r="H22" s="188" t="s">
        <v>362</v>
      </c>
      <c r="I22" s="195">
        <v>3.94</v>
      </c>
      <c r="J22" s="202">
        <v>17697</v>
      </c>
      <c r="K22" s="195">
        <v>2</v>
      </c>
      <c r="L22" s="202">
        <f t="shared" si="0"/>
        <v>139452.35999999999</v>
      </c>
      <c r="M22" s="202"/>
      <c r="N22" s="202">
        <f t="shared" si="3"/>
        <v>139452.35999999999</v>
      </c>
      <c r="O22" s="202">
        <f t="shared" si="4"/>
        <v>34863.089999999997</v>
      </c>
      <c r="P22" s="202">
        <f t="shared" si="5"/>
        <v>174315.44999999998</v>
      </c>
      <c r="Q22" s="202">
        <f t="shared" si="1"/>
        <v>17431.544999999998</v>
      </c>
      <c r="R22" s="211"/>
      <c r="S22" s="211"/>
      <c r="T22" s="211"/>
      <c r="U22" s="211"/>
      <c r="V22" s="211"/>
      <c r="W22" s="213"/>
      <c r="X22" s="211"/>
      <c r="Y22" s="211"/>
      <c r="Z22" s="211"/>
      <c r="AA22" s="211"/>
      <c r="AB22" s="211">
        <f t="shared" si="2"/>
        <v>191746.995</v>
      </c>
      <c r="AC22" s="211">
        <f t="shared" si="6"/>
        <v>2300.9639400000001</v>
      </c>
    </row>
    <row r="23" spans="1:29" s="178" customFormat="1" ht="37.5" customHeight="1">
      <c r="A23" s="186">
        <v>11</v>
      </c>
      <c r="B23" s="192" t="s">
        <v>47</v>
      </c>
      <c r="C23" s="191" t="s">
        <v>110</v>
      </c>
      <c r="D23" s="187" t="s">
        <v>95</v>
      </c>
      <c r="E23" s="186">
        <v>1</v>
      </c>
      <c r="F23" s="187" t="s">
        <v>248</v>
      </c>
      <c r="G23" s="186" t="s">
        <v>44</v>
      </c>
      <c r="H23" s="188" t="s">
        <v>335</v>
      </c>
      <c r="I23" s="195">
        <v>4.1399999999999997</v>
      </c>
      <c r="J23" s="202">
        <v>17697</v>
      </c>
      <c r="K23" s="195">
        <v>2</v>
      </c>
      <c r="L23" s="202">
        <f t="shared" si="0"/>
        <v>146531.15999999997</v>
      </c>
      <c r="M23" s="202"/>
      <c r="N23" s="202">
        <f t="shared" si="3"/>
        <v>146531.15999999997</v>
      </c>
      <c r="O23" s="202">
        <f t="shared" si="4"/>
        <v>36632.789999999994</v>
      </c>
      <c r="P23" s="202">
        <f t="shared" si="5"/>
        <v>183163.94999999995</v>
      </c>
      <c r="Q23" s="202">
        <f t="shared" si="1"/>
        <v>18316.394999999997</v>
      </c>
      <c r="R23" s="211"/>
      <c r="S23" s="211"/>
      <c r="T23" s="211"/>
      <c r="U23" s="211"/>
      <c r="V23" s="211"/>
      <c r="W23" s="213">
        <f>P23*0.3</f>
        <v>54949.184999999983</v>
      </c>
      <c r="X23" s="211"/>
      <c r="Y23" s="211"/>
      <c r="Z23" s="211"/>
      <c r="AA23" s="211"/>
      <c r="AB23" s="211">
        <f t="shared" si="2"/>
        <v>256429.52999999991</v>
      </c>
      <c r="AC23" s="211">
        <f t="shared" si="6"/>
        <v>3077.1543599999991</v>
      </c>
    </row>
    <row r="24" spans="1:29" s="178" customFormat="1" ht="33" customHeight="1">
      <c r="A24" s="186">
        <v>12</v>
      </c>
      <c r="B24" s="192" t="s">
        <v>58</v>
      </c>
      <c r="C24" s="193" t="s">
        <v>330</v>
      </c>
      <c r="D24" s="187" t="s">
        <v>95</v>
      </c>
      <c r="E24" s="186">
        <v>1</v>
      </c>
      <c r="F24" s="187"/>
      <c r="G24" s="186" t="s">
        <v>59</v>
      </c>
      <c r="H24" s="188" t="s">
        <v>135</v>
      </c>
      <c r="I24" s="195">
        <v>4</v>
      </c>
      <c r="J24" s="202">
        <v>17697</v>
      </c>
      <c r="K24" s="195">
        <v>2</v>
      </c>
      <c r="L24" s="202">
        <f t="shared" si="0"/>
        <v>141576</v>
      </c>
      <c r="M24" s="204">
        <v>1.3</v>
      </c>
      <c r="N24" s="202">
        <f>+L24*M24</f>
        <v>184048.80000000002</v>
      </c>
      <c r="O24" s="202">
        <f>+N24*0.25</f>
        <v>46012.200000000004</v>
      </c>
      <c r="P24" s="202">
        <f>+N24+O24</f>
        <v>230061.00000000003</v>
      </c>
      <c r="Q24" s="202">
        <f t="shared" si="1"/>
        <v>23006.100000000006</v>
      </c>
      <c r="R24" s="211"/>
      <c r="S24" s="211"/>
      <c r="T24" s="211"/>
      <c r="U24" s="211"/>
      <c r="V24" s="211">
        <v>3539</v>
      </c>
      <c r="W24" s="213"/>
      <c r="X24" s="211"/>
      <c r="Y24" s="211"/>
      <c r="Z24" s="211"/>
      <c r="AA24" s="211"/>
      <c r="AB24" s="211">
        <f t="shared" si="2"/>
        <v>256606.10000000003</v>
      </c>
      <c r="AC24" s="211">
        <f t="shared" si="6"/>
        <v>3079.2732000000001</v>
      </c>
    </row>
    <row r="25" spans="1:29" s="178" customFormat="1" ht="31.5">
      <c r="A25" s="186">
        <v>13</v>
      </c>
      <c r="B25" s="186" t="s">
        <v>58</v>
      </c>
      <c r="C25" s="186" t="s">
        <v>436</v>
      </c>
      <c r="D25" s="187" t="s">
        <v>95</v>
      </c>
      <c r="E25" s="186">
        <v>1</v>
      </c>
      <c r="F25" s="187"/>
      <c r="G25" s="186" t="s">
        <v>59</v>
      </c>
      <c r="H25" s="188" t="s">
        <v>352</v>
      </c>
      <c r="I25" s="195">
        <v>3.94</v>
      </c>
      <c r="J25" s="202">
        <v>17697</v>
      </c>
      <c r="K25" s="195">
        <v>2</v>
      </c>
      <c r="L25" s="202">
        <f t="shared" si="0"/>
        <v>139452.35999999999</v>
      </c>
      <c r="M25" s="204">
        <v>1.3</v>
      </c>
      <c r="N25" s="202">
        <f>+L25*M25</f>
        <v>181288.068</v>
      </c>
      <c r="O25" s="202">
        <f>+N25*0.25</f>
        <v>45322.017</v>
      </c>
      <c r="P25" s="202">
        <f>+N25+O25</f>
        <v>226610.08499999999</v>
      </c>
      <c r="Q25" s="202">
        <f t="shared" si="1"/>
        <v>22661.0085</v>
      </c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>
        <f t="shared" si="2"/>
        <v>249271.09349999999</v>
      </c>
      <c r="AC25" s="211">
        <f t="shared" si="6"/>
        <v>2991.2531220000001</v>
      </c>
    </row>
    <row r="26" spans="1:29" s="178" customFormat="1" ht="38.25" customHeight="1">
      <c r="A26" s="186">
        <v>14</v>
      </c>
      <c r="B26" s="192" t="s">
        <v>48</v>
      </c>
      <c r="C26" s="193" t="s">
        <v>112</v>
      </c>
      <c r="D26" s="187" t="s">
        <v>95</v>
      </c>
      <c r="E26" s="186">
        <v>1</v>
      </c>
      <c r="F26" s="187"/>
      <c r="G26" s="186" t="s">
        <v>46</v>
      </c>
      <c r="H26" s="188" t="s">
        <v>141</v>
      </c>
      <c r="I26" s="195">
        <v>3.85</v>
      </c>
      <c r="J26" s="202">
        <v>17697</v>
      </c>
      <c r="K26" s="195">
        <v>2</v>
      </c>
      <c r="L26" s="202">
        <f t="shared" si="0"/>
        <v>136266.9</v>
      </c>
      <c r="M26" s="202"/>
      <c r="N26" s="202">
        <f>+L26</f>
        <v>136266.9</v>
      </c>
      <c r="O26" s="202">
        <f t="shared" si="4"/>
        <v>34066.724999999999</v>
      </c>
      <c r="P26" s="202">
        <f t="shared" si="5"/>
        <v>170333.625</v>
      </c>
      <c r="Q26" s="202">
        <f t="shared" si="1"/>
        <v>17033.362499999999</v>
      </c>
      <c r="R26" s="211"/>
      <c r="S26" s="211"/>
      <c r="T26" s="211"/>
      <c r="U26" s="211"/>
      <c r="V26" s="211"/>
      <c r="W26" s="213"/>
      <c r="X26" s="211"/>
      <c r="Y26" s="211"/>
      <c r="Z26" s="211"/>
      <c r="AA26" s="211"/>
      <c r="AB26" s="211">
        <f t="shared" si="2"/>
        <v>187366.98749999999</v>
      </c>
      <c r="AC26" s="211">
        <f t="shared" si="6"/>
        <v>2248.4038499999997</v>
      </c>
    </row>
    <row r="27" spans="1:29" s="178" customFormat="1" ht="31.5">
      <c r="A27" s="186">
        <v>15</v>
      </c>
      <c r="B27" s="186" t="s">
        <v>49</v>
      </c>
      <c r="C27" s="191" t="s">
        <v>113</v>
      </c>
      <c r="D27" s="187" t="s">
        <v>95</v>
      </c>
      <c r="E27" s="186">
        <v>1</v>
      </c>
      <c r="F27" s="187" t="s">
        <v>248</v>
      </c>
      <c r="G27" s="186" t="s">
        <v>44</v>
      </c>
      <c r="H27" s="188" t="s">
        <v>358</v>
      </c>
      <c r="I27" s="195">
        <v>4.21</v>
      </c>
      <c r="J27" s="202">
        <v>17697</v>
      </c>
      <c r="K27" s="195">
        <v>2</v>
      </c>
      <c r="L27" s="202">
        <f t="shared" si="0"/>
        <v>149008.74</v>
      </c>
      <c r="M27" s="202"/>
      <c r="N27" s="202">
        <f t="shared" ref="N27:N61" si="7">+L27</f>
        <v>149008.74</v>
      </c>
      <c r="O27" s="202">
        <f t="shared" si="4"/>
        <v>37252.184999999998</v>
      </c>
      <c r="P27" s="202">
        <f t="shared" si="5"/>
        <v>186260.92499999999</v>
      </c>
      <c r="Q27" s="202">
        <f t="shared" si="1"/>
        <v>18626.092499999999</v>
      </c>
      <c r="R27" s="211"/>
      <c r="S27" s="211"/>
      <c r="T27" s="211"/>
      <c r="U27" s="211"/>
      <c r="V27" s="211"/>
      <c r="W27" s="211">
        <f>P27*0.3</f>
        <v>55878.277499999997</v>
      </c>
      <c r="X27" s="211"/>
      <c r="Y27" s="211"/>
      <c r="Z27" s="211"/>
      <c r="AA27" s="211"/>
      <c r="AB27" s="211">
        <f t="shared" si="2"/>
        <v>260765.29499999998</v>
      </c>
      <c r="AC27" s="211">
        <f t="shared" si="6"/>
        <v>3129.18354</v>
      </c>
    </row>
    <row r="28" spans="1:29" s="178" customFormat="1" ht="31.5">
      <c r="A28" s="186">
        <v>16</v>
      </c>
      <c r="B28" s="186" t="s">
        <v>50</v>
      </c>
      <c r="C28" s="186" t="s">
        <v>115</v>
      </c>
      <c r="D28" s="187" t="s">
        <v>95</v>
      </c>
      <c r="E28" s="186">
        <v>0.5</v>
      </c>
      <c r="F28" s="187"/>
      <c r="G28" s="186" t="s">
        <v>51</v>
      </c>
      <c r="H28" s="188" t="s">
        <v>363</v>
      </c>
      <c r="I28" s="195">
        <v>4.43</v>
      </c>
      <c r="J28" s="202">
        <v>17697</v>
      </c>
      <c r="K28" s="195">
        <v>1.71</v>
      </c>
      <c r="L28" s="202">
        <f t="shared" si="0"/>
        <v>67030.042049999989</v>
      </c>
      <c r="M28" s="202"/>
      <c r="N28" s="202">
        <f t="shared" si="7"/>
        <v>67030.042049999989</v>
      </c>
      <c r="O28" s="202"/>
      <c r="P28" s="202">
        <f t="shared" si="5"/>
        <v>67030.042049999989</v>
      </c>
      <c r="Q28" s="202">
        <f t="shared" si="1"/>
        <v>6703.0042049999993</v>
      </c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>
        <f t="shared" si="2"/>
        <v>73733.046254999994</v>
      </c>
      <c r="AC28" s="211">
        <f t="shared" si="6"/>
        <v>884.79655505999995</v>
      </c>
    </row>
    <row r="29" spans="1:29" s="178" customFormat="1" ht="40.5" customHeight="1">
      <c r="A29" s="186">
        <v>17</v>
      </c>
      <c r="B29" s="186" t="s">
        <v>50</v>
      </c>
      <c r="C29" s="186" t="s">
        <v>117</v>
      </c>
      <c r="D29" s="187" t="s">
        <v>95</v>
      </c>
      <c r="E29" s="186">
        <v>0.5</v>
      </c>
      <c r="F29" s="187"/>
      <c r="G29" s="186" t="s">
        <v>51</v>
      </c>
      <c r="H29" s="188" t="s">
        <v>106</v>
      </c>
      <c r="I29" s="195">
        <v>4.43</v>
      </c>
      <c r="J29" s="202">
        <v>17697</v>
      </c>
      <c r="K29" s="195">
        <v>1.71</v>
      </c>
      <c r="L29" s="202">
        <f t="shared" si="0"/>
        <v>67030.042049999989</v>
      </c>
      <c r="M29" s="202"/>
      <c r="N29" s="202">
        <f t="shared" si="7"/>
        <v>67030.042049999989</v>
      </c>
      <c r="O29" s="202"/>
      <c r="P29" s="202">
        <f t="shared" si="5"/>
        <v>67030.042049999989</v>
      </c>
      <c r="Q29" s="202">
        <f t="shared" si="1"/>
        <v>6703.0042049999993</v>
      </c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>
        <f t="shared" si="2"/>
        <v>73733.046254999994</v>
      </c>
      <c r="AC29" s="211">
        <f t="shared" si="6"/>
        <v>884.79655505999995</v>
      </c>
    </row>
    <row r="30" spans="1:29" s="178" customFormat="1" ht="32.25" customHeight="1">
      <c r="A30" s="186">
        <v>18</v>
      </c>
      <c r="B30" s="186" t="s">
        <v>52</v>
      </c>
      <c r="C30" s="349" t="s">
        <v>118</v>
      </c>
      <c r="D30" s="187" t="s">
        <v>95</v>
      </c>
      <c r="E30" s="186">
        <v>1</v>
      </c>
      <c r="F30" s="186"/>
      <c r="G30" s="186" t="s">
        <v>53</v>
      </c>
      <c r="H30" s="188" t="s">
        <v>119</v>
      </c>
      <c r="I30" s="195">
        <v>3.35</v>
      </c>
      <c r="J30" s="202">
        <v>17697</v>
      </c>
      <c r="K30" s="195">
        <v>1.71</v>
      </c>
      <c r="L30" s="202">
        <f t="shared" si="0"/>
        <v>101377.2645</v>
      </c>
      <c r="M30" s="202"/>
      <c r="N30" s="202">
        <f t="shared" si="7"/>
        <v>101377.2645</v>
      </c>
      <c r="O30" s="202"/>
      <c r="P30" s="202">
        <f t="shared" si="5"/>
        <v>101377.2645</v>
      </c>
      <c r="Q30" s="202">
        <f t="shared" si="1"/>
        <v>10137.726450000002</v>
      </c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>
        <f t="shared" si="2"/>
        <v>111514.99095000001</v>
      </c>
      <c r="AC30" s="211">
        <f t="shared" si="6"/>
        <v>1338.1798914000001</v>
      </c>
    </row>
    <row r="31" spans="1:29" s="178" customFormat="1" ht="31.5">
      <c r="A31" s="186">
        <v>19</v>
      </c>
      <c r="B31" s="186" t="s">
        <v>52</v>
      </c>
      <c r="C31" s="194" t="s">
        <v>120</v>
      </c>
      <c r="D31" s="187" t="s">
        <v>95</v>
      </c>
      <c r="E31" s="186">
        <v>0.5</v>
      </c>
      <c r="F31" s="186"/>
      <c r="G31" s="186" t="s">
        <v>53</v>
      </c>
      <c r="H31" s="188" t="s">
        <v>116</v>
      </c>
      <c r="I31" s="195">
        <v>3.46</v>
      </c>
      <c r="J31" s="202">
        <v>17697</v>
      </c>
      <c r="K31" s="195">
        <v>1.71</v>
      </c>
      <c r="L31" s="202">
        <f t="shared" si="0"/>
        <v>52353.035100000001</v>
      </c>
      <c r="M31" s="202"/>
      <c r="N31" s="202">
        <f t="shared" si="7"/>
        <v>52353.035100000001</v>
      </c>
      <c r="O31" s="202"/>
      <c r="P31" s="202">
        <f t="shared" si="5"/>
        <v>52353.035100000001</v>
      </c>
      <c r="Q31" s="202">
        <f t="shared" si="1"/>
        <v>5235.3035100000006</v>
      </c>
      <c r="R31" s="214"/>
      <c r="S31" s="211"/>
      <c r="T31" s="211"/>
      <c r="U31" s="211"/>
      <c r="V31" s="211"/>
      <c r="W31" s="211"/>
      <c r="X31" s="211"/>
      <c r="Y31" s="211"/>
      <c r="Z31" s="211"/>
      <c r="AA31" s="211"/>
      <c r="AB31" s="211">
        <f t="shared" si="2"/>
        <v>57588.338609999999</v>
      </c>
      <c r="AC31" s="211">
        <f t="shared" si="6"/>
        <v>691.06006331999993</v>
      </c>
    </row>
    <row r="32" spans="1:29" s="178" customFormat="1" ht="31.5">
      <c r="A32" s="186">
        <v>20</v>
      </c>
      <c r="B32" s="186" t="s">
        <v>52</v>
      </c>
      <c r="C32" s="186" t="s">
        <v>121</v>
      </c>
      <c r="D32" s="187" t="s">
        <v>95</v>
      </c>
      <c r="E32" s="186">
        <v>1</v>
      </c>
      <c r="F32" s="186"/>
      <c r="G32" s="186" t="s">
        <v>53</v>
      </c>
      <c r="H32" s="188" t="s">
        <v>364</v>
      </c>
      <c r="I32" s="195">
        <v>3.54</v>
      </c>
      <c r="J32" s="202">
        <v>17697</v>
      </c>
      <c r="K32" s="195">
        <v>1.71</v>
      </c>
      <c r="L32" s="202">
        <f t="shared" si="0"/>
        <v>107127.01979999999</v>
      </c>
      <c r="M32" s="202"/>
      <c r="N32" s="202">
        <f t="shared" si="7"/>
        <v>107127.01979999999</v>
      </c>
      <c r="O32" s="202"/>
      <c r="P32" s="202">
        <f t="shared" si="5"/>
        <v>107127.01979999999</v>
      </c>
      <c r="Q32" s="202">
        <f t="shared" si="1"/>
        <v>10712.70198</v>
      </c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>
        <f t="shared" si="2"/>
        <v>117839.72177999999</v>
      </c>
      <c r="AC32" s="211">
        <f t="shared" si="6"/>
        <v>1414.0766613599999</v>
      </c>
    </row>
    <row r="33" spans="1:29" s="178" customFormat="1" ht="31.5">
      <c r="A33" s="186">
        <v>21</v>
      </c>
      <c r="B33" s="186" t="s">
        <v>52</v>
      </c>
      <c r="C33" s="186" t="s">
        <v>122</v>
      </c>
      <c r="D33" s="187" t="s">
        <v>95</v>
      </c>
      <c r="E33" s="186">
        <v>0.5</v>
      </c>
      <c r="F33" s="186"/>
      <c r="G33" s="186" t="s">
        <v>53</v>
      </c>
      <c r="H33" s="350" t="s">
        <v>116</v>
      </c>
      <c r="I33" s="195">
        <v>3.46</v>
      </c>
      <c r="J33" s="202">
        <v>17697</v>
      </c>
      <c r="K33" s="195">
        <v>1.71</v>
      </c>
      <c r="L33" s="202">
        <f t="shared" si="0"/>
        <v>52353.035100000001</v>
      </c>
      <c r="M33" s="202"/>
      <c r="N33" s="202">
        <f t="shared" si="7"/>
        <v>52353.035100000001</v>
      </c>
      <c r="O33" s="202"/>
      <c r="P33" s="202">
        <f t="shared" si="5"/>
        <v>52353.035100000001</v>
      </c>
      <c r="Q33" s="202">
        <f t="shared" si="1"/>
        <v>5235.3035100000006</v>
      </c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>
        <f t="shared" si="2"/>
        <v>57588.338609999999</v>
      </c>
      <c r="AC33" s="211">
        <f t="shared" si="6"/>
        <v>691.06006331999993</v>
      </c>
    </row>
    <row r="34" spans="1:29" s="178" customFormat="1" ht="31.5">
      <c r="A34" s="186">
        <v>22</v>
      </c>
      <c r="B34" s="186" t="s">
        <v>52</v>
      </c>
      <c r="C34" s="194" t="s">
        <v>124</v>
      </c>
      <c r="D34" s="187" t="s">
        <v>95</v>
      </c>
      <c r="E34" s="186">
        <v>1</v>
      </c>
      <c r="F34" s="186"/>
      <c r="G34" s="186" t="s">
        <v>53</v>
      </c>
      <c r="H34" s="195" t="s">
        <v>116</v>
      </c>
      <c r="I34" s="195">
        <v>3.46</v>
      </c>
      <c r="J34" s="202">
        <v>17697</v>
      </c>
      <c r="K34" s="195">
        <v>1.71</v>
      </c>
      <c r="L34" s="202">
        <f t="shared" si="0"/>
        <v>104706.0702</v>
      </c>
      <c r="M34" s="202"/>
      <c r="N34" s="202">
        <f t="shared" si="7"/>
        <v>104706.0702</v>
      </c>
      <c r="O34" s="202"/>
      <c r="P34" s="202">
        <f t="shared" si="5"/>
        <v>104706.0702</v>
      </c>
      <c r="Q34" s="202">
        <f t="shared" si="1"/>
        <v>10470.607020000001</v>
      </c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>
        <f t="shared" si="2"/>
        <v>115176.67722</v>
      </c>
      <c r="AC34" s="211">
        <f t="shared" si="6"/>
        <v>1382.1201266399999</v>
      </c>
    </row>
    <row r="35" spans="1:29" s="178" customFormat="1" ht="31.5">
      <c r="A35" s="186">
        <v>23</v>
      </c>
      <c r="B35" s="186" t="s">
        <v>52</v>
      </c>
      <c r="C35" s="351" t="s">
        <v>125</v>
      </c>
      <c r="D35" s="187" t="s">
        <v>95</v>
      </c>
      <c r="E35" s="186">
        <v>1</v>
      </c>
      <c r="F35" s="186"/>
      <c r="G35" s="186" t="s">
        <v>53</v>
      </c>
      <c r="H35" s="195" t="s">
        <v>345</v>
      </c>
      <c r="I35" s="195">
        <v>3.5</v>
      </c>
      <c r="J35" s="202">
        <v>17697</v>
      </c>
      <c r="K35" s="195">
        <v>1.71</v>
      </c>
      <c r="L35" s="202">
        <f t="shared" si="0"/>
        <v>105916.545</v>
      </c>
      <c r="M35" s="202"/>
      <c r="N35" s="202">
        <f t="shared" si="7"/>
        <v>105916.545</v>
      </c>
      <c r="O35" s="202"/>
      <c r="P35" s="202">
        <f t="shared" si="5"/>
        <v>105916.545</v>
      </c>
      <c r="Q35" s="202">
        <f t="shared" si="1"/>
        <v>10591.654500000001</v>
      </c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>
        <f t="shared" si="2"/>
        <v>116508.1995</v>
      </c>
      <c r="AC35" s="211">
        <f t="shared" si="6"/>
        <v>1398.0983940000001</v>
      </c>
    </row>
    <row r="36" spans="1:29" s="178" customFormat="1" ht="31.5">
      <c r="A36" s="186">
        <v>24</v>
      </c>
      <c r="B36" s="186" t="s">
        <v>54</v>
      </c>
      <c r="C36" s="186" t="s">
        <v>126</v>
      </c>
      <c r="D36" s="187" t="s">
        <v>95</v>
      </c>
      <c r="E36" s="186">
        <v>1</v>
      </c>
      <c r="F36" s="186"/>
      <c r="G36" s="186" t="s">
        <v>55</v>
      </c>
      <c r="H36" s="188" t="s">
        <v>114</v>
      </c>
      <c r="I36" s="195">
        <v>4.8600000000000003</v>
      </c>
      <c r="J36" s="202">
        <v>17697</v>
      </c>
      <c r="K36" s="195">
        <v>1.71</v>
      </c>
      <c r="L36" s="202">
        <f t="shared" si="0"/>
        <v>147072.68820000003</v>
      </c>
      <c r="M36" s="202"/>
      <c r="N36" s="202">
        <f t="shared" si="7"/>
        <v>147072.68820000003</v>
      </c>
      <c r="O36" s="202">
        <f>L36*0.25</f>
        <v>36768.172050000008</v>
      </c>
      <c r="P36" s="202">
        <f t="shared" si="5"/>
        <v>183840.86025000003</v>
      </c>
      <c r="Q36" s="202">
        <f t="shared" si="1"/>
        <v>18384.086025000004</v>
      </c>
      <c r="R36" s="211">
        <f>17697*30%</f>
        <v>5309.0999999999995</v>
      </c>
      <c r="S36" s="211"/>
      <c r="T36" s="211"/>
      <c r="U36" s="211"/>
      <c r="V36" s="211"/>
      <c r="W36" s="211"/>
      <c r="X36" s="211"/>
      <c r="Y36" s="211"/>
      <c r="Z36" s="211"/>
      <c r="AA36" s="211"/>
      <c r="AB36" s="211">
        <f t="shared" si="2"/>
        <v>207534.04627500003</v>
      </c>
      <c r="AC36" s="211">
        <f t="shared" si="6"/>
        <v>2490.4085553</v>
      </c>
    </row>
    <row r="37" spans="1:29" s="178" customFormat="1" ht="31.5">
      <c r="A37" s="186">
        <v>25</v>
      </c>
      <c r="B37" s="186" t="s">
        <v>56</v>
      </c>
      <c r="C37" s="186" t="s">
        <v>128</v>
      </c>
      <c r="D37" s="187" t="s">
        <v>95</v>
      </c>
      <c r="E37" s="186">
        <v>1</v>
      </c>
      <c r="F37" s="186"/>
      <c r="G37" s="186" t="s">
        <v>57</v>
      </c>
      <c r="H37" s="188" t="s">
        <v>365</v>
      </c>
      <c r="I37" s="195">
        <v>3.19</v>
      </c>
      <c r="J37" s="202">
        <v>17697</v>
      </c>
      <c r="K37" s="195">
        <v>1.71</v>
      </c>
      <c r="L37" s="202">
        <f t="shared" si="0"/>
        <v>96535.365300000005</v>
      </c>
      <c r="M37" s="202"/>
      <c r="N37" s="202">
        <f t="shared" si="7"/>
        <v>96535.365300000005</v>
      </c>
      <c r="O37" s="202"/>
      <c r="P37" s="202">
        <f t="shared" si="5"/>
        <v>96535.365300000005</v>
      </c>
      <c r="Q37" s="202">
        <f t="shared" si="1"/>
        <v>9653.5365300000012</v>
      </c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>
        <f t="shared" si="2"/>
        <v>106188.90183</v>
      </c>
      <c r="AC37" s="211">
        <f t="shared" si="6"/>
        <v>1274.26682196</v>
      </c>
    </row>
    <row r="38" spans="1:29" s="178" customFormat="1" ht="31.5">
      <c r="A38" s="186">
        <v>26</v>
      </c>
      <c r="B38" s="186" t="s">
        <v>60</v>
      </c>
      <c r="C38" s="186" t="s">
        <v>129</v>
      </c>
      <c r="D38" s="187" t="s">
        <v>95</v>
      </c>
      <c r="E38" s="186">
        <v>1</v>
      </c>
      <c r="F38" s="186"/>
      <c r="G38" s="186" t="s">
        <v>57</v>
      </c>
      <c r="H38" s="188" t="s">
        <v>345</v>
      </c>
      <c r="I38" s="195">
        <v>3.12</v>
      </c>
      <c r="J38" s="202">
        <v>17697</v>
      </c>
      <c r="K38" s="195">
        <v>1.71</v>
      </c>
      <c r="L38" s="202">
        <f t="shared" si="0"/>
        <v>94417.034400000004</v>
      </c>
      <c r="M38" s="202"/>
      <c r="N38" s="202">
        <f t="shared" si="7"/>
        <v>94417.034400000004</v>
      </c>
      <c r="O38" s="202"/>
      <c r="P38" s="202">
        <f t="shared" si="5"/>
        <v>94417.034400000004</v>
      </c>
      <c r="Q38" s="202">
        <f t="shared" si="1"/>
        <v>9441.7034400000011</v>
      </c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>
        <f t="shared" si="2"/>
        <v>103858.73784</v>
      </c>
      <c r="AC38" s="211">
        <f t="shared" si="6"/>
        <v>1246.30485408</v>
      </c>
    </row>
    <row r="39" spans="1:29" s="178" customFormat="1" ht="31.5">
      <c r="A39" s="186">
        <v>27</v>
      </c>
      <c r="B39" s="186" t="s">
        <v>61</v>
      </c>
      <c r="C39" s="186" t="s">
        <v>130</v>
      </c>
      <c r="D39" s="187" t="s">
        <v>95</v>
      </c>
      <c r="E39" s="186">
        <v>1</v>
      </c>
      <c r="F39" s="186"/>
      <c r="G39" s="186">
        <v>2</v>
      </c>
      <c r="H39" s="188" t="s">
        <v>345</v>
      </c>
      <c r="I39" s="195">
        <v>2.84</v>
      </c>
      <c r="J39" s="202">
        <v>17697</v>
      </c>
      <c r="K39" s="195">
        <v>1.71</v>
      </c>
      <c r="L39" s="202">
        <f t="shared" si="0"/>
        <v>85943.710799999986</v>
      </c>
      <c r="M39" s="202"/>
      <c r="N39" s="202">
        <f t="shared" si="7"/>
        <v>85943.710799999986</v>
      </c>
      <c r="O39" s="202"/>
      <c r="P39" s="202">
        <f t="shared" si="5"/>
        <v>85943.710799999986</v>
      </c>
      <c r="Q39" s="202">
        <f t="shared" si="1"/>
        <v>8594.371079999999</v>
      </c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>
        <f t="shared" si="2"/>
        <v>94538.081879999983</v>
      </c>
      <c r="AC39" s="211">
        <f t="shared" si="6"/>
        <v>1134.4569825599999</v>
      </c>
    </row>
    <row r="40" spans="1:29" s="178" customFormat="1" ht="31.5">
      <c r="A40" s="186">
        <v>28</v>
      </c>
      <c r="B40" s="186" t="s">
        <v>62</v>
      </c>
      <c r="C40" s="186" t="s">
        <v>131</v>
      </c>
      <c r="D40" s="187" t="s">
        <v>132</v>
      </c>
      <c r="E40" s="186">
        <v>1</v>
      </c>
      <c r="F40" s="186"/>
      <c r="G40" s="186">
        <v>2</v>
      </c>
      <c r="H40" s="188" t="s">
        <v>116</v>
      </c>
      <c r="I40" s="195">
        <v>2.84</v>
      </c>
      <c r="J40" s="202">
        <v>17697</v>
      </c>
      <c r="K40" s="195">
        <v>1.71</v>
      </c>
      <c r="L40" s="202">
        <f t="shared" si="0"/>
        <v>85943.710799999986</v>
      </c>
      <c r="M40" s="202"/>
      <c r="N40" s="202">
        <f t="shared" si="7"/>
        <v>85943.710799999986</v>
      </c>
      <c r="O40" s="202"/>
      <c r="P40" s="202">
        <f t="shared" si="5"/>
        <v>85943.710799999986</v>
      </c>
      <c r="Q40" s="202">
        <f t="shared" si="1"/>
        <v>8594.371079999999</v>
      </c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>
        <f t="shared" si="2"/>
        <v>94538.081879999983</v>
      </c>
      <c r="AC40" s="211">
        <f t="shared" si="6"/>
        <v>1134.4569825599999</v>
      </c>
    </row>
    <row r="41" spans="1:29" s="178" customFormat="1" ht="29.25" customHeight="1">
      <c r="A41" s="186">
        <v>29</v>
      </c>
      <c r="B41" s="186" t="s">
        <v>63</v>
      </c>
      <c r="C41" s="194" t="s">
        <v>133</v>
      </c>
      <c r="D41" s="187" t="s">
        <v>134</v>
      </c>
      <c r="E41" s="186">
        <v>1</v>
      </c>
      <c r="F41" s="186"/>
      <c r="G41" s="186">
        <v>1</v>
      </c>
      <c r="H41" s="188" t="s">
        <v>217</v>
      </c>
      <c r="I41" s="195">
        <v>2.81</v>
      </c>
      <c r="J41" s="202">
        <v>17697</v>
      </c>
      <c r="K41" s="195">
        <v>1.71</v>
      </c>
      <c r="L41" s="202">
        <f t="shared" si="0"/>
        <v>85035.854699999996</v>
      </c>
      <c r="M41" s="202"/>
      <c r="N41" s="202">
        <f t="shared" si="7"/>
        <v>85035.854699999996</v>
      </c>
      <c r="O41" s="202"/>
      <c r="P41" s="202">
        <f t="shared" si="5"/>
        <v>85035.854699999996</v>
      </c>
      <c r="Q41" s="202">
        <f t="shared" si="1"/>
        <v>8503.58547</v>
      </c>
      <c r="R41" s="211">
        <f t="shared" ref="R41:R49" si="8">J41*20%*E41</f>
        <v>3539.4</v>
      </c>
      <c r="S41" s="211"/>
      <c r="T41" s="211"/>
      <c r="U41" s="211"/>
      <c r="V41" s="211"/>
      <c r="W41" s="211"/>
      <c r="X41" s="211"/>
      <c r="Y41" s="211"/>
      <c r="Z41" s="211"/>
      <c r="AA41" s="211"/>
      <c r="AB41" s="211">
        <f t="shared" si="2"/>
        <v>97078.840169999996</v>
      </c>
      <c r="AC41" s="211">
        <f t="shared" si="6"/>
        <v>1164.94608204</v>
      </c>
    </row>
    <row r="42" spans="1:29" s="178" customFormat="1" ht="29.25" customHeight="1">
      <c r="A42" s="186">
        <v>30</v>
      </c>
      <c r="B42" s="186" t="s">
        <v>63</v>
      </c>
      <c r="C42" s="194" t="s">
        <v>136</v>
      </c>
      <c r="D42" s="187" t="s">
        <v>134</v>
      </c>
      <c r="E42" s="186">
        <v>1</v>
      </c>
      <c r="F42" s="186"/>
      <c r="G42" s="186">
        <v>1</v>
      </c>
      <c r="H42" s="188" t="s">
        <v>157</v>
      </c>
      <c r="I42" s="195">
        <v>2.81</v>
      </c>
      <c r="J42" s="202">
        <v>17697</v>
      </c>
      <c r="K42" s="195">
        <v>1.71</v>
      </c>
      <c r="L42" s="202">
        <f t="shared" si="0"/>
        <v>85035.854699999996</v>
      </c>
      <c r="M42" s="202"/>
      <c r="N42" s="202">
        <f t="shared" si="7"/>
        <v>85035.854699999996</v>
      </c>
      <c r="O42" s="202"/>
      <c r="P42" s="202">
        <f t="shared" si="5"/>
        <v>85035.854699999996</v>
      </c>
      <c r="Q42" s="202">
        <f t="shared" si="1"/>
        <v>8503.58547</v>
      </c>
      <c r="R42" s="211">
        <f t="shared" si="8"/>
        <v>3539.4</v>
      </c>
      <c r="S42" s="211"/>
      <c r="T42" s="211"/>
      <c r="U42" s="211"/>
      <c r="V42" s="211"/>
      <c r="W42" s="211"/>
      <c r="X42" s="211"/>
      <c r="Y42" s="211"/>
      <c r="Z42" s="211"/>
      <c r="AA42" s="211"/>
      <c r="AB42" s="211">
        <f t="shared" si="2"/>
        <v>97078.840169999996</v>
      </c>
      <c r="AC42" s="211">
        <f t="shared" si="6"/>
        <v>1164.94608204</v>
      </c>
    </row>
    <row r="43" spans="1:29" s="178" customFormat="1" ht="29.25" customHeight="1">
      <c r="A43" s="186">
        <v>31</v>
      </c>
      <c r="B43" s="186" t="s">
        <v>63</v>
      </c>
      <c r="C43" s="194" t="s">
        <v>137</v>
      </c>
      <c r="D43" s="187" t="s">
        <v>134</v>
      </c>
      <c r="E43" s="186">
        <v>1</v>
      </c>
      <c r="F43" s="186"/>
      <c r="G43" s="186">
        <v>1</v>
      </c>
      <c r="H43" s="188" t="s">
        <v>366</v>
      </c>
      <c r="I43" s="195">
        <v>2.81</v>
      </c>
      <c r="J43" s="202">
        <v>17697</v>
      </c>
      <c r="K43" s="195">
        <v>1.71</v>
      </c>
      <c r="L43" s="202">
        <f t="shared" si="0"/>
        <v>85035.854699999996</v>
      </c>
      <c r="M43" s="202"/>
      <c r="N43" s="202">
        <f t="shared" si="7"/>
        <v>85035.854699999996</v>
      </c>
      <c r="O43" s="202"/>
      <c r="P43" s="202">
        <f t="shared" si="5"/>
        <v>85035.854699999996</v>
      </c>
      <c r="Q43" s="202">
        <f t="shared" si="1"/>
        <v>8503.58547</v>
      </c>
      <c r="R43" s="211">
        <f t="shared" si="8"/>
        <v>3539.4</v>
      </c>
      <c r="S43" s="211"/>
      <c r="T43" s="211"/>
      <c r="U43" s="211"/>
      <c r="V43" s="211"/>
      <c r="W43" s="211"/>
      <c r="X43" s="211"/>
      <c r="Y43" s="211"/>
      <c r="Z43" s="211"/>
      <c r="AA43" s="211"/>
      <c r="AB43" s="211">
        <f t="shared" si="2"/>
        <v>97078.840169999996</v>
      </c>
      <c r="AC43" s="211">
        <f t="shared" si="6"/>
        <v>1164.94608204</v>
      </c>
    </row>
    <row r="44" spans="1:29" s="178" customFormat="1" ht="29.25" customHeight="1">
      <c r="A44" s="186">
        <v>32</v>
      </c>
      <c r="B44" s="186" t="s">
        <v>63</v>
      </c>
      <c r="C44" s="194" t="s">
        <v>138</v>
      </c>
      <c r="D44" s="187" t="s">
        <v>134</v>
      </c>
      <c r="E44" s="186">
        <v>1</v>
      </c>
      <c r="F44" s="186"/>
      <c r="G44" s="186">
        <v>1</v>
      </c>
      <c r="H44" s="188" t="s">
        <v>345</v>
      </c>
      <c r="I44" s="195">
        <v>2.81</v>
      </c>
      <c r="J44" s="202">
        <v>17697</v>
      </c>
      <c r="K44" s="195">
        <v>1.71</v>
      </c>
      <c r="L44" s="202">
        <f t="shared" si="0"/>
        <v>85035.854699999996</v>
      </c>
      <c r="M44" s="202"/>
      <c r="N44" s="202">
        <f t="shared" si="7"/>
        <v>85035.854699999996</v>
      </c>
      <c r="O44" s="202"/>
      <c r="P44" s="202">
        <f t="shared" si="5"/>
        <v>85035.854699999996</v>
      </c>
      <c r="Q44" s="202">
        <f t="shared" si="1"/>
        <v>8503.58547</v>
      </c>
      <c r="R44" s="211">
        <f t="shared" si="8"/>
        <v>3539.4</v>
      </c>
      <c r="S44" s="211"/>
      <c r="T44" s="211"/>
      <c r="U44" s="211"/>
      <c r="V44" s="211"/>
      <c r="W44" s="211"/>
      <c r="X44" s="211"/>
      <c r="Y44" s="211"/>
      <c r="Z44" s="211"/>
      <c r="AA44" s="211"/>
      <c r="AB44" s="211">
        <f t="shared" si="2"/>
        <v>97078.840169999996</v>
      </c>
      <c r="AC44" s="211">
        <f t="shared" si="6"/>
        <v>1164.94608204</v>
      </c>
    </row>
    <row r="45" spans="1:29" s="178" customFormat="1" ht="29.25" customHeight="1">
      <c r="A45" s="186">
        <v>33</v>
      </c>
      <c r="B45" s="186" t="s">
        <v>63</v>
      </c>
      <c r="C45" s="194" t="s">
        <v>139</v>
      </c>
      <c r="D45" s="187" t="s">
        <v>134</v>
      </c>
      <c r="E45" s="186">
        <v>1</v>
      </c>
      <c r="F45" s="186"/>
      <c r="G45" s="186">
        <v>1</v>
      </c>
      <c r="H45" s="188" t="s">
        <v>114</v>
      </c>
      <c r="I45" s="195">
        <v>2.81</v>
      </c>
      <c r="J45" s="202">
        <v>17697</v>
      </c>
      <c r="K45" s="195">
        <v>1.71</v>
      </c>
      <c r="L45" s="202">
        <f t="shared" si="0"/>
        <v>85035.854699999996</v>
      </c>
      <c r="M45" s="202"/>
      <c r="N45" s="202">
        <f t="shared" si="7"/>
        <v>85035.854699999996</v>
      </c>
      <c r="O45" s="202"/>
      <c r="P45" s="202">
        <f t="shared" si="5"/>
        <v>85035.854699999996</v>
      </c>
      <c r="Q45" s="202">
        <f t="shared" ref="Q45:Q61" si="9">P45*10%</f>
        <v>8503.58547</v>
      </c>
      <c r="R45" s="211">
        <f t="shared" si="8"/>
        <v>3539.4</v>
      </c>
      <c r="S45" s="211"/>
      <c r="T45" s="211"/>
      <c r="U45" s="211"/>
      <c r="V45" s="211"/>
      <c r="W45" s="211"/>
      <c r="X45" s="211"/>
      <c r="Y45" s="211"/>
      <c r="Z45" s="211"/>
      <c r="AA45" s="211"/>
      <c r="AB45" s="211">
        <f t="shared" ref="AB45:AB61" si="10">SUM(P45:AA45)</f>
        <v>97078.840169999996</v>
      </c>
      <c r="AC45" s="211">
        <f t="shared" si="6"/>
        <v>1164.94608204</v>
      </c>
    </row>
    <row r="46" spans="1:29" s="178" customFormat="1" ht="29.25" customHeight="1">
      <c r="A46" s="186">
        <v>34</v>
      </c>
      <c r="B46" s="186" t="s">
        <v>63</v>
      </c>
      <c r="C46" s="194" t="s">
        <v>140</v>
      </c>
      <c r="D46" s="187" t="s">
        <v>134</v>
      </c>
      <c r="E46" s="186">
        <v>1</v>
      </c>
      <c r="F46" s="186"/>
      <c r="G46" s="186">
        <v>1</v>
      </c>
      <c r="H46" s="188" t="s">
        <v>127</v>
      </c>
      <c r="I46" s="195">
        <v>2.81</v>
      </c>
      <c r="J46" s="202">
        <v>17697</v>
      </c>
      <c r="K46" s="195">
        <v>1.71</v>
      </c>
      <c r="L46" s="202">
        <f t="shared" si="0"/>
        <v>85035.854699999996</v>
      </c>
      <c r="M46" s="202"/>
      <c r="N46" s="202">
        <f t="shared" si="7"/>
        <v>85035.854699999996</v>
      </c>
      <c r="O46" s="202"/>
      <c r="P46" s="202">
        <f t="shared" si="5"/>
        <v>85035.854699999996</v>
      </c>
      <c r="Q46" s="202">
        <f t="shared" si="9"/>
        <v>8503.58547</v>
      </c>
      <c r="R46" s="211">
        <f t="shared" si="8"/>
        <v>3539.4</v>
      </c>
      <c r="S46" s="211"/>
      <c r="T46" s="211"/>
      <c r="U46" s="211"/>
      <c r="V46" s="211"/>
      <c r="W46" s="211"/>
      <c r="X46" s="211"/>
      <c r="Y46" s="211"/>
      <c r="Z46" s="211"/>
      <c r="AA46" s="211"/>
      <c r="AB46" s="211">
        <f t="shared" si="10"/>
        <v>97078.840169999996</v>
      </c>
      <c r="AC46" s="211">
        <f t="shared" si="6"/>
        <v>1164.94608204</v>
      </c>
    </row>
    <row r="47" spans="1:29" s="178" customFormat="1" ht="29.25" customHeight="1">
      <c r="A47" s="186">
        <v>35</v>
      </c>
      <c r="B47" s="186" t="s">
        <v>63</v>
      </c>
      <c r="C47" s="186" t="s">
        <v>142</v>
      </c>
      <c r="D47" s="187" t="s">
        <v>134</v>
      </c>
      <c r="E47" s="186">
        <v>1</v>
      </c>
      <c r="F47" s="186"/>
      <c r="G47" s="186">
        <v>1</v>
      </c>
      <c r="H47" s="188" t="s">
        <v>367</v>
      </c>
      <c r="I47" s="195">
        <v>2.81</v>
      </c>
      <c r="J47" s="202">
        <v>17697</v>
      </c>
      <c r="K47" s="195">
        <v>1.71</v>
      </c>
      <c r="L47" s="202">
        <f t="shared" si="0"/>
        <v>85035.854699999996</v>
      </c>
      <c r="M47" s="202"/>
      <c r="N47" s="202">
        <f t="shared" si="7"/>
        <v>85035.854699999996</v>
      </c>
      <c r="O47" s="202"/>
      <c r="P47" s="202">
        <f t="shared" si="5"/>
        <v>85035.854699999996</v>
      </c>
      <c r="Q47" s="202">
        <f t="shared" si="9"/>
        <v>8503.58547</v>
      </c>
      <c r="R47" s="211">
        <f t="shared" si="8"/>
        <v>3539.4</v>
      </c>
      <c r="S47" s="211"/>
      <c r="T47" s="211"/>
      <c r="U47" s="211"/>
      <c r="V47" s="211"/>
      <c r="W47" s="211"/>
      <c r="X47" s="211"/>
      <c r="Y47" s="211"/>
      <c r="Z47" s="211"/>
      <c r="AA47" s="211"/>
      <c r="AB47" s="211">
        <f t="shared" si="10"/>
        <v>97078.840169999996</v>
      </c>
      <c r="AC47" s="211">
        <f t="shared" si="6"/>
        <v>1164.94608204</v>
      </c>
    </row>
    <row r="48" spans="1:29" s="178" customFormat="1" ht="29.25" customHeight="1">
      <c r="A48" s="186">
        <v>36</v>
      </c>
      <c r="B48" s="186" t="s">
        <v>63</v>
      </c>
      <c r="C48" s="186" t="s">
        <v>143</v>
      </c>
      <c r="D48" s="187" t="s">
        <v>134</v>
      </c>
      <c r="E48" s="186">
        <v>1</v>
      </c>
      <c r="F48" s="186"/>
      <c r="G48" s="186">
        <v>1</v>
      </c>
      <c r="H48" s="188" t="s">
        <v>345</v>
      </c>
      <c r="I48" s="195">
        <v>2.81</v>
      </c>
      <c r="J48" s="202">
        <v>17697</v>
      </c>
      <c r="K48" s="195">
        <v>1.71</v>
      </c>
      <c r="L48" s="202">
        <f t="shared" si="0"/>
        <v>85035.854699999996</v>
      </c>
      <c r="M48" s="202"/>
      <c r="N48" s="202">
        <f t="shared" si="7"/>
        <v>85035.854699999996</v>
      </c>
      <c r="O48" s="202"/>
      <c r="P48" s="202">
        <f t="shared" si="5"/>
        <v>85035.854699999996</v>
      </c>
      <c r="Q48" s="202">
        <f t="shared" si="9"/>
        <v>8503.58547</v>
      </c>
      <c r="R48" s="211">
        <f t="shared" si="8"/>
        <v>3539.4</v>
      </c>
      <c r="S48" s="211"/>
      <c r="T48" s="211"/>
      <c r="U48" s="211"/>
      <c r="V48" s="211"/>
      <c r="W48" s="211"/>
      <c r="X48" s="211"/>
      <c r="Y48" s="211"/>
      <c r="Z48" s="211"/>
      <c r="AA48" s="211"/>
      <c r="AB48" s="211">
        <f t="shared" si="10"/>
        <v>97078.840169999996</v>
      </c>
      <c r="AC48" s="211">
        <f t="shared" si="6"/>
        <v>1164.94608204</v>
      </c>
    </row>
    <row r="49" spans="1:29" s="178" customFormat="1" ht="29.25" customHeight="1">
      <c r="A49" s="186">
        <v>37</v>
      </c>
      <c r="B49" s="186" t="s">
        <v>63</v>
      </c>
      <c r="C49" s="186" t="s">
        <v>144</v>
      </c>
      <c r="D49" s="187" t="s">
        <v>134</v>
      </c>
      <c r="E49" s="186">
        <v>1</v>
      </c>
      <c r="F49" s="186"/>
      <c r="G49" s="186">
        <v>1</v>
      </c>
      <c r="H49" s="188" t="s">
        <v>106</v>
      </c>
      <c r="I49" s="195">
        <v>2.81</v>
      </c>
      <c r="J49" s="202">
        <v>17697</v>
      </c>
      <c r="K49" s="195">
        <v>1.71</v>
      </c>
      <c r="L49" s="202">
        <f t="shared" si="0"/>
        <v>85035.854699999996</v>
      </c>
      <c r="M49" s="202"/>
      <c r="N49" s="202">
        <f t="shared" si="7"/>
        <v>85035.854699999996</v>
      </c>
      <c r="O49" s="202"/>
      <c r="P49" s="202">
        <f t="shared" si="5"/>
        <v>85035.854699999996</v>
      </c>
      <c r="Q49" s="202">
        <f t="shared" si="9"/>
        <v>8503.58547</v>
      </c>
      <c r="R49" s="211">
        <f t="shared" si="8"/>
        <v>3539.4</v>
      </c>
      <c r="S49" s="211"/>
      <c r="T49" s="211"/>
      <c r="U49" s="211"/>
      <c r="V49" s="211"/>
      <c r="W49" s="211"/>
      <c r="X49" s="211"/>
      <c r="Y49" s="211"/>
      <c r="Z49" s="211"/>
      <c r="AA49" s="211"/>
      <c r="AB49" s="211">
        <f t="shared" si="10"/>
        <v>97078.840169999996</v>
      </c>
      <c r="AC49" s="211">
        <f t="shared" si="6"/>
        <v>1164.94608204</v>
      </c>
    </row>
    <row r="50" spans="1:29" s="178" customFormat="1" ht="45.75" customHeight="1">
      <c r="A50" s="186">
        <v>38</v>
      </c>
      <c r="B50" s="186" t="s">
        <v>64</v>
      </c>
      <c r="C50" s="194" t="s">
        <v>145</v>
      </c>
      <c r="D50" s="187" t="s">
        <v>134</v>
      </c>
      <c r="E50" s="186">
        <v>1</v>
      </c>
      <c r="F50" s="186"/>
      <c r="G50" s="186">
        <v>1</v>
      </c>
      <c r="H50" s="188" t="s">
        <v>368</v>
      </c>
      <c r="I50" s="195">
        <v>2.81</v>
      </c>
      <c r="J50" s="202">
        <v>17697</v>
      </c>
      <c r="K50" s="195">
        <v>1.71</v>
      </c>
      <c r="L50" s="202">
        <f t="shared" si="0"/>
        <v>85035.854699999996</v>
      </c>
      <c r="M50" s="202"/>
      <c r="N50" s="202">
        <f t="shared" si="7"/>
        <v>85035.854699999996</v>
      </c>
      <c r="O50" s="202"/>
      <c r="P50" s="202">
        <f t="shared" si="5"/>
        <v>85035.854699999996</v>
      </c>
      <c r="Q50" s="202">
        <f t="shared" si="9"/>
        <v>8503.58547</v>
      </c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>
        <f t="shared" si="10"/>
        <v>93539.440170000002</v>
      </c>
      <c r="AC50" s="211">
        <f t="shared" si="6"/>
        <v>1122.47328204</v>
      </c>
    </row>
    <row r="51" spans="1:29" s="178" customFormat="1" ht="31.5">
      <c r="A51" s="186">
        <v>39</v>
      </c>
      <c r="B51" s="186" t="s">
        <v>65</v>
      </c>
      <c r="C51" s="186" t="s">
        <v>146</v>
      </c>
      <c r="D51" s="187" t="s">
        <v>134</v>
      </c>
      <c r="E51" s="186">
        <v>1</v>
      </c>
      <c r="F51" s="186"/>
      <c r="G51" s="186">
        <v>1</v>
      </c>
      <c r="H51" s="188" t="s">
        <v>345</v>
      </c>
      <c r="I51" s="186">
        <v>2.81</v>
      </c>
      <c r="J51" s="202">
        <v>17697</v>
      </c>
      <c r="K51" s="195">
        <v>1.71</v>
      </c>
      <c r="L51" s="202">
        <f t="shared" si="0"/>
        <v>85035.854699999996</v>
      </c>
      <c r="M51" s="202"/>
      <c r="N51" s="202">
        <f t="shared" si="7"/>
        <v>85035.854699999996</v>
      </c>
      <c r="O51" s="202"/>
      <c r="P51" s="202">
        <f t="shared" si="5"/>
        <v>85035.854699999996</v>
      </c>
      <c r="Q51" s="202">
        <f t="shared" si="9"/>
        <v>8503.58547</v>
      </c>
      <c r="R51" s="211">
        <f>J51*30%</f>
        <v>5309.0999999999995</v>
      </c>
      <c r="S51" s="211"/>
      <c r="T51" s="211"/>
      <c r="U51" s="211"/>
      <c r="V51" s="211"/>
      <c r="W51" s="211"/>
      <c r="X51" s="211"/>
      <c r="Y51" s="211"/>
      <c r="Z51" s="211"/>
      <c r="AA51" s="211"/>
      <c r="AB51" s="211">
        <f t="shared" si="10"/>
        <v>98848.540170000007</v>
      </c>
      <c r="AC51" s="211">
        <f t="shared" si="6"/>
        <v>1186.1824820400002</v>
      </c>
    </row>
    <row r="52" spans="1:29" s="178" customFormat="1" ht="31.5">
      <c r="A52" s="186">
        <v>40</v>
      </c>
      <c r="B52" s="186" t="s">
        <v>66</v>
      </c>
      <c r="C52" s="194" t="s">
        <v>147</v>
      </c>
      <c r="D52" s="187" t="s">
        <v>134</v>
      </c>
      <c r="E52" s="186">
        <v>1</v>
      </c>
      <c r="F52" s="186"/>
      <c r="G52" s="186">
        <v>2</v>
      </c>
      <c r="H52" s="188" t="s">
        <v>345</v>
      </c>
      <c r="I52" s="195">
        <v>2.84</v>
      </c>
      <c r="J52" s="202">
        <v>17697</v>
      </c>
      <c r="K52" s="195">
        <v>1.71</v>
      </c>
      <c r="L52" s="202">
        <f t="shared" si="0"/>
        <v>85943.710799999986</v>
      </c>
      <c r="M52" s="202"/>
      <c r="N52" s="202">
        <f t="shared" si="7"/>
        <v>85943.710799999986</v>
      </c>
      <c r="O52" s="202"/>
      <c r="P52" s="202">
        <f t="shared" si="5"/>
        <v>85943.710799999986</v>
      </c>
      <c r="Q52" s="202">
        <f t="shared" si="9"/>
        <v>8594.371079999999</v>
      </c>
      <c r="R52" s="211"/>
      <c r="S52" s="211"/>
      <c r="T52" s="211">
        <f>+N52/164*2.66666666666667</f>
        <v>1397.4587121951236</v>
      </c>
      <c r="U52" s="211">
        <f t="shared" ref="U52:U57" si="11">P52/20.42/8*243.33/2/3</f>
        <v>21335.989174179722</v>
      </c>
      <c r="V52" s="211"/>
      <c r="W52" s="211"/>
      <c r="X52" s="211"/>
      <c r="Y52" s="211"/>
      <c r="Z52" s="211"/>
      <c r="AA52" s="211"/>
      <c r="AB52" s="211">
        <f t="shared" si="10"/>
        <v>117271.52976637482</v>
      </c>
      <c r="AC52" s="211">
        <f t="shared" si="6"/>
        <v>1407.2583571964976</v>
      </c>
    </row>
    <row r="53" spans="1:29" s="178" customFormat="1" ht="31.5">
      <c r="A53" s="186">
        <v>41</v>
      </c>
      <c r="B53" s="186" t="s">
        <v>66</v>
      </c>
      <c r="C53" s="194" t="s">
        <v>148</v>
      </c>
      <c r="D53" s="187" t="s">
        <v>134</v>
      </c>
      <c r="E53" s="186">
        <v>1</v>
      </c>
      <c r="F53" s="186"/>
      <c r="G53" s="186">
        <v>2</v>
      </c>
      <c r="H53" s="188" t="s">
        <v>104</v>
      </c>
      <c r="I53" s="195">
        <v>2.84</v>
      </c>
      <c r="J53" s="202">
        <v>17697</v>
      </c>
      <c r="K53" s="195">
        <v>1.71</v>
      </c>
      <c r="L53" s="202">
        <f t="shared" si="0"/>
        <v>85943.710799999986</v>
      </c>
      <c r="M53" s="202"/>
      <c r="N53" s="202">
        <f t="shared" si="7"/>
        <v>85943.710799999986</v>
      </c>
      <c r="O53" s="202"/>
      <c r="P53" s="202">
        <f t="shared" si="5"/>
        <v>85943.710799999986</v>
      </c>
      <c r="Q53" s="202">
        <f t="shared" si="9"/>
        <v>8594.371079999999</v>
      </c>
      <c r="R53" s="211"/>
      <c r="S53" s="211"/>
      <c r="T53" s="211">
        <f t="shared" ref="T53:T57" si="12">+N53/164*2.66666666666667</f>
        <v>1397.4587121951236</v>
      </c>
      <c r="U53" s="211">
        <f t="shared" si="11"/>
        <v>21335.989174179722</v>
      </c>
      <c r="V53" s="211"/>
      <c r="W53" s="211"/>
      <c r="X53" s="211"/>
      <c r="Y53" s="211"/>
      <c r="Z53" s="211"/>
      <c r="AA53" s="211"/>
      <c r="AB53" s="211">
        <f t="shared" si="10"/>
        <v>117271.52976637482</v>
      </c>
      <c r="AC53" s="211">
        <f t="shared" si="6"/>
        <v>1407.2583571964976</v>
      </c>
    </row>
    <row r="54" spans="1:29" s="178" customFormat="1" ht="31.5">
      <c r="A54" s="186">
        <v>42</v>
      </c>
      <c r="B54" s="186" t="s">
        <v>66</v>
      </c>
      <c r="C54" s="194" t="s">
        <v>150</v>
      </c>
      <c r="D54" s="187" t="s">
        <v>134</v>
      </c>
      <c r="E54" s="186">
        <v>1</v>
      </c>
      <c r="F54" s="186"/>
      <c r="G54" s="186">
        <v>2</v>
      </c>
      <c r="H54" s="188" t="s">
        <v>114</v>
      </c>
      <c r="I54" s="195">
        <v>2.84</v>
      </c>
      <c r="J54" s="202">
        <v>17697</v>
      </c>
      <c r="K54" s="195">
        <v>1.71</v>
      </c>
      <c r="L54" s="202">
        <f t="shared" si="0"/>
        <v>85943.710799999986</v>
      </c>
      <c r="M54" s="202"/>
      <c r="N54" s="202">
        <f t="shared" si="7"/>
        <v>85943.710799999986</v>
      </c>
      <c r="O54" s="202"/>
      <c r="P54" s="202">
        <f t="shared" si="5"/>
        <v>85943.710799999986</v>
      </c>
      <c r="Q54" s="202">
        <f t="shared" si="9"/>
        <v>8594.371079999999</v>
      </c>
      <c r="R54" s="211"/>
      <c r="S54" s="211"/>
      <c r="T54" s="211">
        <f t="shared" si="12"/>
        <v>1397.4587121951236</v>
      </c>
      <c r="U54" s="211">
        <f t="shared" si="11"/>
        <v>21335.989174179722</v>
      </c>
      <c r="V54" s="211"/>
      <c r="W54" s="211"/>
      <c r="X54" s="211"/>
      <c r="Y54" s="211"/>
      <c r="Z54" s="211"/>
      <c r="AA54" s="211"/>
      <c r="AB54" s="211">
        <f t="shared" si="10"/>
        <v>117271.52976637482</v>
      </c>
      <c r="AC54" s="211">
        <f t="shared" si="6"/>
        <v>1407.2583571964976</v>
      </c>
    </row>
    <row r="55" spans="1:29" s="178" customFormat="1" ht="31.5">
      <c r="A55" s="186">
        <v>43</v>
      </c>
      <c r="B55" s="186" t="s">
        <v>67</v>
      </c>
      <c r="C55" s="194" t="s">
        <v>151</v>
      </c>
      <c r="D55" s="187" t="s">
        <v>134</v>
      </c>
      <c r="E55" s="186">
        <v>1</v>
      </c>
      <c r="F55" s="186"/>
      <c r="G55" s="186">
        <v>1</v>
      </c>
      <c r="H55" s="188" t="s">
        <v>114</v>
      </c>
      <c r="I55" s="195">
        <v>2.81</v>
      </c>
      <c r="J55" s="202">
        <v>17697</v>
      </c>
      <c r="K55" s="195">
        <v>1.71</v>
      </c>
      <c r="L55" s="202">
        <f t="shared" si="0"/>
        <v>85035.854699999996</v>
      </c>
      <c r="M55" s="202"/>
      <c r="N55" s="202">
        <f t="shared" si="7"/>
        <v>85035.854699999996</v>
      </c>
      <c r="O55" s="202"/>
      <c r="P55" s="202">
        <f t="shared" si="5"/>
        <v>85035.854699999996</v>
      </c>
      <c r="Q55" s="202">
        <f t="shared" si="9"/>
        <v>8503.58547</v>
      </c>
      <c r="R55" s="211"/>
      <c r="S55" s="211"/>
      <c r="T55" s="211">
        <f t="shared" si="12"/>
        <v>1382.6968243902456</v>
      </c>
      <c r="U55" s="211">
        <f t="shared" si="11"/>
        <v>21110.609006846837</v>
      </c>
      <c r="V55" s="211"/>
      <c r="W55" s="211"/>
      <c r="X55" s="211"/>
      <c r="Y55" s="211"/>
      <c r="Z55" s="211"/>
      <c r="AA55" s="211"/>
      <c r="AB55" s="211">
        <f t="shared" si="10"/>
        <v>116032.74600123709</v>
      </c>
      <c r="AC55" s="211">
        <f t="shared" si="6"/>
        <v>1392.3929520148452</v>
      </c>
    </row>
    <row r="56" spans="1:29" s="178" customFormat="1" ht="31.5">
      <c r="A56" s="186">
        <v>44</v>
      </c>
      <c r="B56" s="186" t="s">
        <v>67</v>
      </c>
      <c r="C56" s="194" t="s">
        <v>152</v>
      </c>
      <c r="D56" s="187" t="s">
        <v>134</v>
      </c>
      <c r="E56" s="186">
        <v>1</v>
      </c>
      <c r="F56" s="186"/>
      <c r="G56" s="186">
        <v>1</v>
      </c>
      <c r="H56" s="188" t="s">
        <v>257</v>
      </c>
      <c r="I56" s="195">
        <v>2.81</v>
      </c>
      <c r="J56" s="202">
        <v>17697</v>
      </c>
      <c r="K56" s="195">
        <v>1.71</v>
      </c>
      <c r="L56" s="202">
        <f t="shared" si="0"/>
        <v>85035.854699999996</v>
      </c>
      <c r="M56" s="202"/>
      <c r="N56" s="202">
        <f t="shared" si="7"/>
        <v>85035.854699999996</v>
      </c>
      <c r="O56" s="202"/>
      <c r="P56" s="202">
        <f t="shared" si="5"/>
        <v>85035.854699999996</v>
      </c>
      <c r="Q56" s="202">
        <f t="shared" si="9"/>
        <v>8503.58547</v>
      </c>
      <c r="R56" s="211"/>
      <c r="S56" s="211"/>
      <c r="T56" s="211">
        <f t="shared" si="12"/>
        <v>1382.6968243902456</v>
      </c>
      <c r="U56" s="211">
        <f t="shared" si="11"/>
        <v>21110.609006846837</v>
      </c>
      <c r="V56" s="211"/>
      <c r="W56" s="211"/>
      <c r="X56" s="211"/>
      <c r="Y56" s="211"/>
      <c r="Z56" s="211"/>
      <c r="AA56" s="211"/>
      <c r="AB56" s="211">
        <f t="shared" si="10"/>
        <v>116032.74600123709</v>
      </c>
      <c r="AC56" s="211">
        <f t="shared" si="6"/>
        <v>1392.3929520148452</v>
      </c>
    </row>
    <row r="57" spans="1:29" s="178" customFormat="1" ht="31.5">
      <c r="A57" s="186">
        <v>45</v>
      </c>
      <c r="B57" s="186" t="s">
        <v>67</v>
      </c>
      <c r="C57" s="194" t="s">
        <v>153</v>
      </c>
      <c r="D57" s="187" t="s">
        <v>134</v>
      </c>
      <c r="E57" s="186">
        <v>1</v>
      </c>
      <c r="F57" s="186"/>
      <c r="G57" s="186">
        <v>1</v>
      </c>
      <c r="H57" s="188" t="s">
        <v>369</v>
      </c>
      <c r="I57" s="195">
        <v>2.81</v>
      </c>
      <c r="J57" s="202">
        <v>17697</v>
      </c>
      <c r="K57" s="195">
        <v>1.71</v>
      </c>
      <c r="L57" s="202">
        <f t="shared" si="0"/>
        <v>85035.854699999996</v>
      </c>
      <c r="M57" s="202"/>
      <c r="N57" s="202">
        <f t="shared" si="7"/>
        <v>85035.854699999996</v>
      </c>
      <c r="O57" s="202"/>
      <c r="P57" s="202">
        <f t="shared" si="5"/>
        <v>85035.854699999996</v>
      </c>
      <c r="Q57" s="202">
        <f t="shared" si="9"/>
        <v>8503.58547</v>
      </c>
      <c r="R57" s="211"/>
      <c r="S57" s="211"/>
      <c r="T57" s="211">
        <f t="shared" si="12"/>
        <v>1382.6968243902456</v>
      </c>
      <c r="U57" s="211">
        <f t="shared" si="11"/>
        <v>21110.609006846837</v>
      </c>
      <c r="V57" s="211"/>
      <c r="W57" s="211"/>
      <c r="X57" s="211"/>
      <c r="Y57" s="211"/>
      <c r="Z57" s="211"/>
      <c r="AA57" s="211"/>
      <c r="AB57" s="211">
        <f t="shared" si="10"/>
        <v>116032.74600123709</v>
      </c>
      <c r="AC57" s="211">
        <f t="shared" si="6"/>
        <v>1392.3929520148452</v>
      </c>
    </row>
    <row r="58" spans="1:29" s="178" customFormat="1" ht="31.5">
      <c r="A58" s="186">
        <v>46</v>
      </c>
      <c r="B58" s="186" t="s">
        <v>68</v>
      </c>
      <c r="C58" s="194" t="s">
        <v>155</v>
      </c>
      <c r="D58" s="187" t="s">
        <v>134</v>
      </c>
      <c r="E58" s="186">
        <v>1</v>
      </c>
      <c r="F58" s="186"/>
      <c r="G58" s="186">
        <v>1</v>
      </c>
      <c r="H58" s="188" t="s">
        <v>149</v>
      </c>
      <c r="I58" s="195">
        <v>2.81</v>
      </c>
      <c r="J58" s="202">
        <v>17697</v>
      </c>
      <c r="K58" s="195">
        <v>1.71</v>
      </c>
      <c r="L58" s="202">
        <f t="shared" si="0"/>
        <v>85035.854699999996</v>
      </c>
      <c r="M58" s="202"/>
      <c r="N58" s="202">
        <f t="shared" si="7"/>
        <v>85035.854699999996</v>
      </c>
      <c r="O58" s="202"/>
      <c r="P58" s="202">
        <f t="shared" si="5"/>
        <v>85035.854699999996</v>
      </c>
      <c r="Q58" s="202">
        <f t="shared" si="9"/>
        <v>8503.58547</v>
      </c>
      <c r="R58" s="202"/>
      <c r="S58" s="211"/>
      <c r="T58" s="211"/>
      <c r="U58" s="211"/>
      <c r="V58" s="211"/>
      <c r="W58" s="211"/>
      <c r="X58" s="211"/>
      <c r="Y58" s="211"/>
      <c r="Z58" s="211"/>
      <c r="AA58" s="211"/>
      <c r="AB58" s="211">
        <f t="shared" si="10"/>
        <v>93539.440170000002</v>
      </c>
      <c r="AC58" s="211">
        <f t="shared" si="6"/>
        <v>1122.47328204</v>
      </c>
    </row>
    <row r="59" spans="1:29" s="178" customFormat="1" ht="31.5">
      <c r="A59" s="186">
        <v>47</v>
      </c>
      <c r="B59" s="186" t="s">
        <v>68</v>
      </c>
      <c r="C59" s="186" t="s">
        <v>156</v>
      </c>
      <c r="D59" s="187" t="s">
        <v>134</v>
      </c>
      <c r="E59" s="186">
        <v>1</v>
      </c>
      <c r="F59" s="186"/>
      <c r="G59" s="186">
        <v>1</v>
      </c>
      <c r="H59" s="188" t="s">
        <v>370</v>
      </c>
      <c r="I59" s="195">
        <v>2.81</v>
      </c>
      <c r="J59" s="202">
        <v>17697</v>
      </c>
      <c r="K59" s="195">
        <v>1.71</v>
      </c>
      <c r="L59" s="202">
        <f t="shared" si="0"/>
        <v>85035.854699999996</v>
      </c>
      <c r="M59" s="202"/>
      <c r="N59" s="202">
        <f t="shared" si="7"/>
        <v>85035.854699999996</v>
      </c>
      <c r="O59" s="202"/>
      <c r="P59" s="202">
        <f t="shared" si="5"/>
        <v>85035.854699999996</v>
      </c>
      <c r="Q59" s="202">
        <f t="shared" si="9"/>
        <v>8503.58547</v>
      </c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>
        <f t="shared" si="10"/>
        <v>93539.440170000002</v>
      </c>
      <c r="AC59" s="211">
        <f t="shared" si="6"/>
        <v>1122.47328204</v>
      </c>
    </row>
    <row r="60" spans="1:29" s="178" customFormat="1" ht="31.5">
      <c r="A60" s="186">
        <v>48</v>
      </c>
      <c r="B60" s="186" t="s">
        <v>69</v>
      </c>
      <c r="C60" s="194" t="s">
        <v>372</v>
      </c>
      <c r="D60" s="187" t="s">
        <v>132</v>
      </c>
      <c r="E60" s="186">
        <v>1</v>
      </c>
      <c r="F60" s="186"/>
      <c r="G60" s="186">
        <v>2</v>
      </c>
      <c r="H60" s="188">
        <v>0</v>
      </c>
      <c r="I60" s="186">
        <v>2.84</v>
      </c>
      <c r="J60" s="202">
        <v>17697</v>
      </c>
      <c r="K60" s="195">
        <v>1.71</v>
      </c>
      <c r="L60" s="202">
        <f t="shared" si="0"/>
        <v>85943.710799999986</v>
      </c>
      <c r="M60" s="202"/>
      <c r="N60" s="202">
        <f t="shared" si="7"/>
        <v>85943.710799999986</v>
      </c>
      <c r="O60" s="202"/>
      <c r="P60" s="202">
        <f t="shared" si="5"/>
        <v>85943.710799999986</v>
      </c>
      <c r="Q60" s="202">
        <f t="shared" si="9"/>
        <v>8594.371079999999</v>
      </c>
      <c r="R60" s="211"/>
      <c r="S60" s="278"/>
      <c r="T60" s="211"/>
      <c r="U60" s="278"/>
      <c r="V60" s="211"/>
      <c r="W60" s="211"/>
      <c r="X60" s="211"/>
      <c r="Y60" s="211"/>
      <c r="Z60" s="211"/>
      <c r="AA60" s="211"/>
      <c r="AB60" s="211">
        <f t="shared" si="10"/>
        <v>94538.081879999983</v>
      </c>
      <c r="AC60" s="211">
        <f t="shared" si="6"/>
        <v>1134.4569825599999</v>
      </c>
    </row>
    <row r="61" spans="1:29" s="178" customFormat="1" ht="31.5">
      <c r="A61" s="186">
        <v>49</v>
      </c>
      <c r="B61" s="186" t="s">
        <v>70</v>
      </c>
      <c r="C61" s="194" t="s">
        <v>158</v>
      </c>
      <c r="D61" s="187" t="s">
        <v>132</v>
      </c>
      <c r="E61" s="186">
        <v>0.5</v>
      </c>
      <c r="F61" s="186"/>
      <c r="G61" s="186">
        <v>1</v>
      </c>
      <c r="H61" s="188" t="s">
        <v>116</v>
      </c>
      <c r="I61" s="186">
        <v>2.81</v>
      </c>
      <c r="J61" s="202">
        <v>17697</v>
      </c>
      <c r="K61" s="195">
        <v>1.71</v>
      </c>
      <c r="L61" s="202">
        <f t="shared" si="0"/>
        <v>42517.927349999998</v>
      </c>
      <c r="M61" s="202"/>
      <c r="N61" s="202">
        <f t="shared" si="7"/>
        <v>42517.927349999998</v>
      </c>
      <c r="O61" s="202"/>
      <c r="P61" s="202">
        <f t="shared" si="5"/>
        <v>42517.927349999998</v>
      </c>
      <c r="Q61" s="202">
        <f t="shared" si="9"/>
        <v>4251.792735</v>
      </c>
      <c r="R61" s="211"/>
      <c r="S61" s="205"/>
      <c r="T61" s="211"/>
      <c r="U61" s="205"/>
      <c r="V61" s="211"/>
      <c r="W61" s="211"/>
      <c r="X61" s="211"/>
      <c r="Y61" s="211"/>
      <c r="Z61" s="211"/>
      <c r="AA61" s="211"/>
      <c r="AB61" s="211">
        <f t="shared" si="10"/>
        <v>46769.720085000001</v>
      </c>
      <c r="AC61" s="211">
        <f t="shared" si="6"/>
        <v>561.23664101999998</v>
      </c>
    </row>
    <row r="62" spans="1:29" s="180" customFormat="1" ht="20.25" customHeight="1">
      <c r="A62" s="196"/>
      <c r="B62" s="196" t="s">
        <v>71</v>
      </c>
      <c r="C62" s="196"/>
      <c r="D62" s="197"/>
      <c r="E62" s="198">
        <f>SUM(E13:E61)</f>
        <v>46.5</v>
      </c>
      <c r="F62" s="197"/>
      <c r="G62" s="197"/>
      <c r="H62" s="199"/>
      <c r="I62" s="197"/>
      <c r="J62" s="205"/>
      <c r="K62" s="196"/>
      <c r="L62" s="205">
        <f>SUM(L13:L61)</f>
        <v>5371808.4346499974</v>
      </c>
      <c r="M62" s="205"/>
      <c r="N62" s="205">
        <f>SUM(N13:N61)</f>
        <v>5456116.9426499968</v>
      </c>
      <c r="O62" s="205">
        <f>SUM(O13:O61)</f>
        <v>635209.92404999991</v>
      </c>
      <c r="P62" s="205">
        <f>SUM(P13:P61)</f>
        <v>6091326.8666999964</v>
      </c>
      <c r="Q62" s="205">
        <f t="shared" ref="Q62:AC62" si="13">SUM(Q13:Q61)</f>
        <v>609132.68667000008</v>
      </c>
      <c r="R62" s="205">
        <f t="shared" si="13"/>
        <v>42472.800000000003</v>
      </c>
      <c r="S62" s="205">
        <f t="shared" si="13"/>
        <v>0</v>
      </c>
      <c r="T62" s="205">
        <f t="shared" si="13"/>
        <v>8340.4666097561076</v>
      </c>
      <c r="U62" s="205">
        <f t="shared" si="13"/>
        <v>127339.79454307967</v>
      </c>
      <c r="V62" s="205">
        <f t="shared" si="13"/>
        <v>3539</v>
      </c>
      <c r="W62" s="205">
        <f t="shared" si="13"/>
        <v>358762.4325</v>
      </c>
      <c r="X62" s="205">
        <f t="shared" si="13"/>
        <v>0</v>
      </c>
      <c r="Y62" s="205">
        <f t="shared" si="13"/>
        <v>0</v>
      </c>
      <c r="Z62" s="205">
        <f t="shared" si="13"/>
        <v>0</v>
      </c>
      <c r="AA62" s="205">
        <f t="shared" si="13"/>
        <v>445389.24749999994</v>
      </c>
      <c r="AB62" s="205">
        <f>SUM(AB13:AB61)</f>
        <v>7686303.2945228349</v>
      </c>
      <c r="AC62" s="205">
        <f t="shared" si="13"/>
        <v>92235.639534274043</v>
      </c>
    </row>
    <row r="63" spans="1:29" ht="22.5" customHeight="1">
      <c r="A63" s="200"/>
      <c r="B63" s="180" t="s">
        <v>159</v>
      </c>
      <c r="C63" s="180">
        <v>1</v>
      </c>
      <c r="D63" s="178"/>
      <c r="E63" s="178"/>
      <c r="F63" s="178"/>
      <c r="G63" s="178"/>
      <c r="H63" s="200"/>
      <c r="J63" s="180" t="s">
        <v>160</v>
      </c>
      <c r="K63" s="206"/>
      <c r="L63" s="206"/>
      <c r="M63" s="206"/>
      <c r="N63" s="206"/>
      <c r="O63" s="178"/>
      <c r="P63" s="179"/>
      <c r="Q63" s="178"/>
      <c r="R63" s="206"/>
    </row>
    <row r="64" spans="1:29" ht="21.75" customHeight="1">
      <c r="A64" s="200"/>
      <c r="B64" s="180" t="s">
        <v>161</v>
      </c>
      <c r="C64" s="178"/>
      <c r="D64" s="180">
        <v>2785.5</v>
      </c>
      <c r="E64" s="178" t="s">
        <v>162</v>
      </c>
      <c r="F64" s="178"/>
      <c r="G64" s="180" t="s">
        <v>163</v>
      </c>
      <c r="H64" s="200"/>
      <c r="J64" s="207" t="s">
        <v>80</v>
      </c>
      <c r="K64" s="149"/>
      <c r="L64" s="149"/>
      <c r="M64" s="149"/>
      <c r="N64" s="149"/>
      <c r="O64" s="177" t="s">
        <v>164</v>
      </c>
      <c r="P64" s="208"/>
      <c r="Q64" s="149"/>
      <c r="R64" s="214"/>
    </row>
    <row r="65" spans="7:8" ht="28.5" customHeight="1"/>
    <row r="66" spans="7:8" ht="28.5" customHeight="1"/>
    <row r="67" spans="7:8" ht="28.5" customHeight="1"/>
    <row r="68" spans="7:8" ht="28.5" customHeight="1">
      <c r="G68" s="215"/>
      <c r="H68" s="215"/>
    </row>
  </sheetData>
  <mergeCells count="21">
    <mergeCell ref="F10:U10"/>
    <mergeCell ref="Q11:V11"/>
    <mergeCell ref="W11:AA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B11:AB12"/>
    <mergeCell ref="AC11:AC12"/>
  </mergeCells>
  <pageMargins left="0" right="0" top="0" bottom="0" header="0.31496062992126" footer="0.31496062992126"/>
  <pageSetup paperSize="9" scale="44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77"/>
  <sheetViews>
    <sheetView view="pageBreakPreview" zoomScaleNormal="100" zoomScaleSheetLayoutView="100" workbookViewId="0">
      <selection activeCell="C67" sqref="C67"/>
    </sheetView>
  </sheetViews>
  <sheetFormatPr defaultColWidth="9.140625" defaultRowHeight="30.75" customHeight="1"/>
  <cols>
    <col min="1" max="1" width="3.7109375" style="38" customWidth="1"/>
    <col min="2" max="2" width="29.5703125" style="38" customWidth="1"/>
    <col min="3" max="3" width="31.140625" style="38" customWidth="1"/>
    <col min="4" max="5" width="9.140625" style="38" customWidth="1"/>
    <col min="6" max="6" width="6.85546875" style="38" customWidth="1"/>
    <col min="7" max="7" width="11" style="38" customWidth="1"/>
    <col min="8" max="8" width="9.7109375" style="38" customWidth="1"/>
    <col min="9" max="9" width="8" style="36" customWidth="1"/>
    <col min="10" max="10" width="6.85546875" style="38" customWidth="1"/>
    <col min="11" max="11" width="8" style="38" customWidth="1"/>
    <col min="12" max="12" width="11" style="38" customWidth="1"/>
    <col min="13" max="13" width="6.85546875" style="38" customWidth="1"/>
    <col min="14" max="14" width="10" style="38" customWidth="1"/>
    <col min="15" max="15" width="9.7109375" style="38" customWidth="1"/>
    <col min="16" max="16" width="8.42578125" style="38" customWidth="1"/>
    <col min="17" max="17" width="9.7109375" style="38" customWidth="1"/>
    <col min="18" max="18" width="10.42578125" style="38" customWidth="1"/>
    <col min="19" max="19" width="8.7109375" style="38" customWidth="1"/>
    <col min="20" max="20" width="10.7109375" style="38" customWidth="1"/>
    <col min="21" max="21" width="10.5703125" style="38" customWidth="1"/>
    <col min="22" max="22" width="10.7109375" style="38" customWidth="1"/>
    <col min="23" max="30" width="8.7109375" style="38" customWidth="1"/>
    <col min="31" max="31" width="8.85546875" style="38" customWidth="1"/>
    <col min="32" max="33" width="8.7109375" style="38" customWidth="1"/>
    <col min="34" max="34" width="10.85546875" style="38" customWidth="1"/>
    <col min="35" max="35" width="9.140625" style="38" customWidth="1"/>
    <col min="36" max="36" width="8.7109375" style="38" customWidth="1"/>
    <col min="37" max="37" width="8.7109375" style="233" customWidth="1"/>
    <col min="38" max="38" width="10.140625" style="233" customWidth="1"/>
    <col min="39" max="39" width="10.5703125" style="38" customWidth="1"/>
    <col min="40" max="40" width="11.42578125" style="38" customWidth="1"/>
    <col min="41" max="41" width="9.7109375" style="38" customWidth="1"/>
    <col min="42" max="46" width="8.7109375" style="38" customWidth="1"/>
    <col min="47" max="47" width="13.140625" style="38" customWidth="1"/>
    <col min="48" max="48" width="8.7109375" style="38" customWidth="1"/>
    <col min="49" max="16384" width="9.140625" style="38"/>
  </cols>
  <sheetData>
    <row r="1" spans="1:50" ht="21" customHeight="1">
      <c r="A1" s="39"/>
      <c r="B1" s="36"/>
      <c r="C1" s="39"/>
      <c r="D1" s="39"/>
      <c r="E1" s="39"/>
      <c r="F1" s="40"/>
      <c r="G1" s="41"/>
      <c r="H1" s="42"/>
      <c r="I1" s="41"/>
      <c r="J1" s="84"/>
      <c r="K1" s="85"/>
      <c r="L1" s="86" t="s">
        <v>165</v>
      </c>
      <c r="M1" s="61"/>
      <c r="N1" s="61"/>
      <c r="O1" s="61"/>
      <c r="P1" s="61"/>
      <c r="Q1" s="61"/>
      <c r="R1" s="39"/>
      <c r="S1" s="39"/>
      <c r="T1" s="39"/>
      <c r="U1" s="39"/>
      <c r="V1" s="39"/>
      <c r="W1" s="39"/>
      <c r="X1" s="39"/>
      <c r="Y1" s="39"/>
      <c r="Z1" s="39"/>
      <c r="AA1" s="41"/>
      <c r="AB1" s="39"/>
      <c r="AC1" s="39"/>
      <c r="AD1" s="39"/>
      <c r="AE1" s="39"/>
      <c r="AF1" s="39"/>
      <c r="AG1" s="39"/>
      <c r="AH1" s="39"/>
      <c r="AI1" s="36"/>
      <c r="AJ1" s="35"/>
      <c r="AK1" s="234"/>
      <c r="AM1" s="35"/>
      <c r="AN1" s="35"/>
      <c r="AO1" s="39"/>
      <c r="AP1" s="86"/>
      <c r="AQ1" s="86"/>
      <c r="AR1" s="119"/>
      <c r="AS1" s="86"/>
      <c r="AT1" s="86"/>
      <c r="AU1" s="119"/>
      <c r="AV1" s="119"/>
    </row>
    <row r="2" spans="1:50" ht="15.75" customHeight="1">
      <c r="A2" s="39"/>
      <c r="B2" s="43"/>
      <c r="C2" s="43"/>
      <c r="D2" s="43"/>
      <c r="E2" s="43"/>
      <c r="F2" s="43"/>
      <c r="G2" s="43"/>
      <c r="H2" s="43"/>
      <c r="I2" s="87"/>
      <c r="J2" s="43"/>
      <c r="K2" s="43"/>
      <c r="L2" s="88" t="s">
        <v>166</v>
      </c>
      <c r="M2" s="61"/>
      <c r="N2" s="61"/>
      <c r="O2" s="61"/>
      <c r="P2" s="61"/>
      <c r="Q2" s="61"/>
      <c r="R2" s="108"/>
      <c r="S2" s="108"/>
      <c r="T2" s="108"/>
      <c r="U2" s="39"/>
      <c r="V2" s="39"/>
      <c r="W2" s="39"/>
      <c r="X2" s="36"/>
      <c r="Y2" s="36"/>
      <c r="Z2" s="36"/>
      <c r="AA2" s="36"/>
      <c r="AB2" s="36"/>
      <c r="AC2" s="39"/>
      <c r="AD2" s="39"/>
      <c r="AE2" s="39"/>
      <c r="AF2" s="36"/>
      <c r="AG2" s="36"/>
      <c r="AH2" s="36"/>
      <c r="AI2" s="36"/>
      <c r="AJ2" s="36"/>
      <c r="AM2" s="36"/>
      <c r="AN2" s="36"/>
      <c r="AO2" s="36"/>
      <c r="AP2" s="86"/>
      <c r="AQ2" s="86"/>
      <c r="AR2" s="119"/>
      <c r="AS2" s="86"/>
      <c r="AT2" s="86"/>
      <c r="AU2" s="119"/>
      <c r="AV2" s="119"/>
    </row>
    <row r="3" spans="1:50" ht="22.5" customHeight="1">
      <c r="A3" s="39"/>
      <c r="B3" s="43"/>
      <c r="C3" s="43"/>
      <c r="D3" s="43"/>
      <c r="E3" s="43"/>
      <c r="F3" s="43"/>
      <c r="G3" s="43"/>
      <c r="H3" s="43"/>
      <c r="I3" s="87"/>
      <c r="J3" s="43"/>
      <c r="K3" s="43"/>
      <c r="L3" s="86" t="s">
        <v>5</v>
      </c>
      <c r="M3" s="61"/>
      <c r="N3" s="61"/>
      <c r="O3" s="61"/>
      <c r="P3" s="61"/>
      <c r="Q3" s="61"/>
      <c r="R3" s="108"/>
      <c r="S3" s="108"/>
      <c r="T3" s="108"/>
      <c r="U3" s="108"/>
      <c r="V3" s="108"/>
      <c r="W3" s="108"/>
      <c r="X3" s="36"/>
      <c r="Y3" s="36"/>
      <c r="Z3" s="36"/>
      <c r="AA3" s="36"/>
      <c r="AB3" s="36"/>
      <c r="AC3" s="108"/>
      <c r="AD3" s="108"/>
      <c r="AE3" s="108"/>
      <c r="AF3" s="36"/>
      <c r="AG3" s="36"/>
      <c r="AH3" s="36"/>
      <c r="AI3" s="36"/>
      <c r="AJ3" s="36"/>
      <c r="AM3" s="36"/>
      <c r="AN3" s="36"/>
      <c r="AO3" s="36"/>
      <c r="AP3" s="120"/>
      <c r="AQ3" s="120"/>
      <c r="AR3" s="120"/>
      <c r="AS3" s="120"/>
      <c r="AT3" s="120"/>
      <c r="AU3" s="120"/>
      <c r="AV3" s="120"/>
    </row>
    <row r="4" spans="1:50" ht="21" customHeight="1">
      <c r="A4" s="41"/>
      <c r="B4" s="44"/>
      <c r="C4" s="45"/>
      <c r="D4" s="46" t="s">
        <v>167</v>
      </c>
      <c r="E4" s="47" t="s">
        <v>168</v>
      </c>
      <c r="F4" s="46" t="s">
        <v>169</v>
      </c>
      <c r="G4" s="46" t="s">
        <v>170</v>
      </c>
      <c r="H4" s="48" t="s">
        <v>171</v>
      </c>
      <c r="I4" s="46"/>
      <c r="J4" s="84"/>
      <c r="K4" s="85"/>
      <c r="L4" s="86" t="s">
        <v>172</v>
      </c>
      <c r="M4" s="61"/>
      <c r="N4" s="61"/>
      <c r="O4" s="61"/>
      <c r="P4" s="61"/>
      <c r="Q4" s="61"/>
      <c r="R4" s="94"/>
      <c r="S4" s="94"/>
      <c r="T4" s="94"/>
      <c r="U4" s="109"/>
      <c r="V4" s="109"/>
      <c r="W4" s="109"/>
      <c r="X4" s="36"/>
      <c r="Y4" s="36"/>
      <c r="Z4" s="36"/>
      <c r="AA4" s="36"/>
      <c r="AB4" s="36"/>
      <c r="AC4" s="109"/>
      <c r="AD4" s="109"/>
      <c r="AE4" s="109"/>
      <c r="AF4" s="36"/>
      <c r="AG4" s="36"/>
      <c r="AH4" s="36"/>
      <c r="AI4" s="36"/>
      <c r="AJ4" s="36"/>
      <c r="AM4" s="36"/>
      <c r="AN4" s="36"/>
      <c r="AO4" s="36"/>
      <c r="AP4" s="121"/>
      <c r="AQ4" s="121"/>
      <c r="AR4" s="121"/>
      <c r="AS4" s="121"/>
      <c r="AT4" s="121"/>
      <c r="AU4" s="122"/>
      <c r="AV4" s="61"/>
    </row>
    <row r="5" spans="1:50" ht="18" customHeight="1">
      <c r="A5" s="41"/>
      <c r="B5" s="44" t="s">
        <v>173</v>
      </c>
      <c r="C5" s="45"/>
      <c r="D5" s="49">
        <v>30</v>
      </c>
      <c r="E5" s="50">
        <v>99</v>
      </c>
      <c r="F5" s="51">
        <v>139</v>
      </c>
      <c r="G5" s="51">
        <v>29</v>
      </c>
      <c r="H5" s="52">
        <f>F5+G5+E5+D5</f>
        <v>297</v>
      </c>
      <c r="I5" s="46"/>
      <c r="J5" s="89"/>
      <c r="K5" s="90"/>
      <c r="L5" s="86" t="s">
        <v>174</v>
      </c>
      <c r="M5" s="61"/>
      <c r="N5" s="61"/>
      <c r="O5" s="61"/>
      <c r="P5" s="61"/>
      <c r="Q5" s="61"/>
      <c r="R5" s="94"/>
      <c r="S5" s="94"/>
      <c r="T5" s="94"/>
      <c r="U5" s="94"/>
      <c r="V5" s="109"/>
      <c r="W5" s="109"/>
      <c r="X5" s="36"/>
      <c r="Y5" s="36"/>
      <c r="Z5" s="36"/>
      <c r="AA5" s="36"/>
      <c r="AB5" s="36"/>
      <c r="AC5" s="109"/>
      <c r="AD5" s="109"/>
      <c r="AE5" s="109"/>
      <c r="AF5" s="36"/>
      <c r="AG5" s="36"/>
      <c r="AH5" s="36"/>
      <c r="AI5" s="36"/>
      <c r="AJ5" s="36"/>
      <c r="AM5" s="36"/>
      <c r="AN5" s="36"/>
      <c r="AO5" s="36"/>
      <c r="AP5" s="123"/>
      <c r="AQ5" s="123"/>
      <c r="AR5" s="123"/>
      <c r="AS5" s="123"/>
      <c r="AT5" s="123"/>
      <c r="AU5" s="124"/>
      <c r="AV5" s="61"/>
    </row>
    <row r="6" spans="1:50" ht="16.5" customHeight="1">
      <c r="A6" s="41"/>
      <c r="B6" s="53" t="s">
        <v>430</v>
      </c>
      <c r="C6" s="45"/>
      <c r="D6" s="49">
        <v>30</v>
      </c>
      <c r="E6" s="50">
        <v>99</v>
      </c>
      <c r="F6" s="51">
        <v>139</v>
      </c>
      <c r="G6" s="51">
        <v>29</v>
      </c>
      <c r="H6" s="52">
        <f>F6+G6+E6+D6</f>
        <v>297</v>
      </c>
      <c r="I6" s="46"/>
      <c r="J6" s="89"/>
      <c r="K6" s="91"/>
      <c r="L6" s="92" t="s">
        <v>428</v>
      </c>
      <c r="M6" s="61"/>
      <c r="N6" s="61"/>
      <c r="O6" s="61"/>
      <c r="P6" s="61"/>
      <c r="Q6" s="61"/>
      <c r="R6" s="94"/>
      <c r="S6" s="94"/>
      <c r="T6" s="94"/>
      <c r="U6" s="94"/>
      <c r="V6" s="109"/>
      <c r="W6" s="109"/>
      <c r="X6" s="36"/>
      <c r="Y6" s="36"/>
      <c r="Z6" s="36"/>
      <c r="AA6" s="36"/>
      <c r="AB6" s="36"/>
      <c r="AC6" s="109"/>
      <c r="AD6" s="109"/>
      <c r="AE6" s="109"/>
      <c r="AF6" s="36"/>
      <c r="AG6" s="36"/>
      <c r="AH6" s="36"/>
      <c r="AI6" s="36"/>
      <c r="AJ6" s="36"/>
      <c r="AM6" s="36"/>
      <c r="AN6" s="36"/>
      <c r="AO6" s="36"/>
      <c r="AP6" s="125"/>
      <c r="AQ6" s="125"/>
      <c r="AR6" s="125"/>
      <c r="AS6" s="125"/>
      <c r="AT6" s="125"/>
      <c r="AU6" s="124"/>
      <c r="AV6" s="61"/>
    </row>
    <row r="7" spans="1:50" ht="18" customHeight="1">
      <c r="A7" s="41"/>
      <c r="B7" s="53" t="s">
        <v>431</v>
      </c>
      <c r="C7" s="45"/>
      <c r="D7" s="49">
        <v>2</v>
      </c>
      <c r="E7" s="50">
        <v>6</v>
      </c>
      <c r="F7" s="46">
        <v>8</v>
      </c>
      <c r="G7" s="46">
        <v>2</v>
      </c>
      <c r="H7" s="52">
        <f>F7+G7+E7+D7</f>
        <v>18</v>
      </c>
      <c r="I7" s="46"/>
      <c r="J7" s="93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41"/>
      <c r="W7" s="41"/>
      <c r="X7" s="36"/>
      <c r="Y7" s="36"/>
      <c r="Z7" s="36"/>
      <c r="AA7" s="36"/>
      <c r="AB7" s="36"/>
      <c r="AC7" s="41"/>
      <c r="AD7" s="41"/>
      <c r="AE7" s="41"/>
      <c r="AF7" s="36"/>
      <c r="AG7" s="36"/>
      <c r="AH7" s="36"/>
      <c r="AI7" s="36"/>
      <c r="AJ7" s="36"/>
      <c r="AM7" s="36"/>
      <c r="AN7" s="36"/>
      <c r="AO7" s="36"/>
      <c r="AP7" s="125"/>
      <c r="AQ7" s="125"/>
      <c r="AR7" s="125"/>
      <c r="AS7" s="125"/>
      <c r="AT7" s="125"/>
      <c r="AU7" s="124"/>
      <c r="AV7" s="61"/>
    </row>
    <row r="8" spans="1:50" ht="16.5" customHeight="1">
      <c r="A8" s="41"/>
      <c r="B8" s="53" t="s">
        <v>432</v>
      </c>
      <c r="C8" s="45"/>
      <c r="D8" s="49">
        <v>2</v>
      </c>
      <c r="E8" s="50">
        <v>6</v>
      </c>
      <c r="F8" s="46">
        <v>8</v>
      </c>
      <c r="G8" s="46">
        <v>2</v>
      </c>
      <c r="H8" s="52">
        <f>F8+G8+E8+D8</f>
        <v>18</v>
      </c>
      <c r="I8" s="46"/>
      <c r="J8" s="93"/>
      <c r="K8" s="94"/>
      <c r="L8" s="86"/>
      <c r="M8" s="61"/>
      <c r="N8" s="61"/>
      <c r="O8" s="61"/>
      <c r="P8" s="61"/>
      <c r="Q8" s="61"/>
      <c r="R8" s="94"/>
      <c r="S8" s="94"/>
      <c r="T8" s="94"/>
      <c r="U8" s="94"/>
      <c r="V8" s="41"/>
      <c r="W8" s="41"/>
      <c r="X8" s="36"/>
      <c r="Y8" s="36"/>
      <c r="Z8" s="36"/>
      <c r="AA8" s="36"/>
      <c r="AB8" s="36"/>
      <c r="AC8" s="41"/>
      <c r="AD8" s="41"/>
      <c r="AE8" s="41"/>
      <c r="AF8" s="36"/>
      <c r="AG8" s="36"/>
      <c r="AH8" s="36"/>
      <c r="AI8" s="36"/>
      <c r="AJ8" s="36"/>
      <c r="AM8" s="36"/>
      <c r="AN8" s="36"/>
      <c r="AO8" s="36"/>
      <c r="AP8" s="126"/>
      <c r="AQ8" s="126"/>
      <c r="AR8" s="126"/>
      <c r="AS8" s="126"/>
      <c r="AT8" s="126"/>
      <c r="AU8" s="124"/>
      <c r="AV8" s="61"/>
    </row>
    <row r="9" spans="1:50" ht="15" customHeight="1">
      <c r="A9" s="41"/>
      <c r="B9" s="53" t="s">
        <v>175</v>
      </c>
      <c r="C9" s="45"/>
      <c r="D9" s="54"/>
      <c r="E9" s="50">
        <v>148</v>
      </c>
      <c r="F9" s="55">
        <v>284</v>
      </c>
      <c r="G9" s="51">
        <v>70</v>
      </c>
      <c r="H9" s="56">
        <f>F9+G9+E9</f>
        <v>502</v>
      </c>
      <c r="I9" s="51"/>
      <c r="J9" s="93"/>
      <c r="K9" s="175"/>
      <c r="L9" s="92"/>
      <c r="M9" s="61"/>
      <c r="N9" s="61"/>
      <c r="O9" s="61"/>
      <c r="P9" s="61"/>
      <c r="Q9" s="61"/>
      <c r="R9" s="94"/>
      <c r="S9" s="94"/>
      <c r="T9" s="94"/>
      <c r="U9" s="39"/>
      <c r="V9" s="39"/>
      <c r="W9" s="39"/>
      <c r="X9" s="36"/>
      <c r="Y9" s="36"/>
      <c r="Z9" s="36"/>
      <c r="AA9" s="36"/>
      <c r="AB9" s="36"/>
      <c r="AC9" s="39"/>
      <c r="AD9" s="39"/>
      <c r="AE9" s="39"/>
      <c r="AF9" s="36"/>
      <c r="AG9" s="36"/>
      <c r="AH9" s="36"/>
      <c r="AI9" s="115"/>
      <c r="AJ9" s="115"/>
      <c r="AK9" s="235"/>
      <c r="AL9" s="235"/>
      <c r="AM9" s="115"/>
      <c r="AN9" s="115"/>
      <c r="AO9" s="36"/>
      <c r="AP9" s="115"/>
      <c r="AQ9" s="115"/>
      <c r="AR9" s="115"/>
      <c r="AS9" s="115"/>
      <c r="AT9" s="115"/>
      <c r="AU9" s="124"/>
      <c r="AV9" s="61"/>
    </row>
    <row r="10" spans="1:50" ht="18.75" customHeight="1">
      <c r="A10" s="41"/>
      <c r="B10" s="53" t="s">
        <v>176</v>
      </c>
      <c r="C10" s="45"/>
      <c r="D10" s="54"/>
      <c r="E10" s="50">
        <v>148</v>
      </c>
      <c r="F10" s="55">
        <v>284</v>
      </c>
      <c r="G10" s="51">
        <v>70</v>
      </c>
      <c r="H10" s="56">
        <f>F10+G10+E10</f>
        <v>502</v>
      </c>
      <c r="I10" s="51"/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39"/>
      <c r="V10" s="39"/>
      <c r="W10" s="39"/>
      <c r="X10" s="36"/>
      <c r="Y10" s="36"/>
      <c r="Z10" s="36"/>
      <c r="AA10" s="36"/>
      <c r="AB10" s="36"/>
      <c r="AC10" s="39"/>
      <c r="AD10" s="39"/>
      <c r="AE10" s="39"/>
      <c r="AF10" s="36"/>
      <c r="AG10" s="36"/>
      <c r="AH10" s="36"/>
      <c r="AI10" s="115"/>
      <c r="AJ10" s="115"/>
      <c r="AK10" s="235"/>
      <c r="AL10" s="235"/>
      <c r="AM10" s="115"/>
      <c r="AN10" s="115"/>
      <c r="AO10" s="36"/>
      <c r="AP10" s="115"/>
      <c r="AQ10" s="115"/>
      <c r="AR10" s="115"/>
      <c r="AS10" s="115"/>
      <c r="AT10" s="115"/>
      <c r="AU10" s="124"/>
      <c r="AV10" s="61"/>
    </row>
    <row r="11" spans="1:50" ht="17.25" customHeight="1">
      <c r="A11" s="41"/>
      <c r="B11" s="53" t="s">
        <v>177</v>
      </c>
      <c r="C11" s="45"/>
      <c r="D11" s="54"/>
      <c r="E11" s="50">
        <v>149</v>
      </c>
      <c r="F11" s="57">
        <v>259</v>
      </c>
      <c r="G11" s="51">
        <v>70</v>
      </c>
      <c r="H11" s="58">
        <f>F11+G11+E11</f>
        <v>478</v>
      </c>
      <c r="I11" s="51"/>
      <c r="J11" s="84"/>
      <c r="K11" s="40"/>
      <c r="L11" s="41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6"/>
      <c r="Y11" s="36"/>
      <c r="Z11" s="36"/>
      <c r="AA11" s="36"/>
      <c r="AB11" s="36"/>
      <c r="AC11" s="39"/>
      <c r="AD11" s="39"/>
      <c r="AE11" s="39"/>
      <c r="AF11" s="36"/>
      <c r="AG11" s="36"/>
      <c r="AH11" s="36"/>
      <c r="AI11" s="115"/>
      <c r="AJ11" s="115"/>
      <c r="AK11" s="235"/>
      <c r="AL11" s="235"/>
      <c r="AM11" s="115"/>
      <c r="AN11" s="115"/>
      <c r="AO11" s="36"/>
      <c r="AP11" s="115"/>
      <c r="AQ11" s="115"/>
      <c r="AR11" s="115"/>
      <c r="AS11" s="115"/>
      <c r="AT11" s="115"/>
      <c r="AU11" s="124"/>
      <c r="AV11" s="61"/>
    </row>
    <row r="12" spans="1:50" s="36" customFormat="1" ht="20.25" customHeight="1">
      <c r="A12" s="59" t="s">
        <v>178</v>
      </c>
      <c r="B12" s="37"/>
      <c r="C12" s="60"/>
      <c r="D12" s="61"/>
      <c r="E12" s="62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92"/>
      <c r="V12" s="61"/>
      <c r="W12" s="61"/>
      <c r="X12" s="61"/>
      <c r="Y12" s="61"/>
      <c r="Z12" s="61"/>
      <c r="AC12" s="61"/>
      <c r="AD12" s="61"/>
      <c r="AE12" s="61"/>
      <c r="AK12" s="233"/>
      <c r="AL12" s="233"/>
    </row>
    <row r="13" spans="1:50" s="36" customFormat="1" ht="11.25" customHeight="1">
      <c r="A13" s="59"/>
      <c r="B13" s="37"/>
      <c r="C13" s="60"/>
      <c r="D13" s="61"/>
      <c r="E13" s="62"/>
      <c r="F13" s="310" t="s">
        <v>429</v>
      </c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61"/>
      <c r="X13" s="61"/>
      <c r="Y13" s="61"/>
      <c r="Z13" s="61"/>
      <c r="AC13" s="63"/>
      <c r="AD13" s="63"/>
      <c r="AE13" s="63"/>
      <c r="AK13" s="233"/>
      <c r="AL13" s="233"/>
    </row>
    <row r="14" spans="1:50" ht="51" customHeight="1">
      <c r="A14" s="305" t="s">
        <v>9</v>
      </c>
      <c r="B14" s="305" t="s">
        <v>179</v>
      </c>
      <c r="C14" s="305" t="s">
        <v>180</v>
      </c>
      <c r="D14" s="306" t="s">
        <v>181</v>
      </c>
      <c r="E14" s="307" t="s">
        <v>182</v>
      </c>
      <c r="F14" s="306" t="s">
        <v>13</v>
      </c>
      <c r="G14" s="306" t="s">
        <v>183</v>
      </c>
      <c r="H14" s="309" t="s">
        <v>184</v>
      </c>
      <c r="I14" s="306" t="s">
        <v>185</v>
      </c>
      <c r="J14" s="298" t="s">
        <v>14</v>
      </c>
      <c r="K14" s="307" t="s">
        <v>186</v>
      </c>
      <c r="L14" s="298" t="s">
        <v>187</v>
      </c>
      <c r="M14" s="306" t="s">
        <v>188</v>
      </c>
      <c r="N14" s="311" t="s">
        <v>189</v>
      </c>
      <c r="O14" s="312"/>
      <c r="P14" s="312"/>
      <c r="Q14" s="312"/>
      <c r="R14" s="312"/>
      <c r="S14" s="313"/>
      <c r="T14" s="307" t="s">
        <v>190</v>
      </c>
      <c r="U14" s="322" t="s">
        <v>17</v>
      </c>
      <c r="V14" s="324">
        <v>0.1</v>
      </c>
      <c r="W14" s="314" t="s">
        <v>191</v>
      </c>
      <c r="X14" s="315"/>
      <c r="Y14" s="315"/>
      <c r="Z14" s="315"/>
      <c r="AA14" s="315"/>
      <c r="AB14" s="316"/>
      <c r="AC14" s="317" t="s">
        <v>192</v>
      </c>
      <c r="AD14" s="318"/>
      <c r="AE14" s="319"/>
      <c r="AF14" s="298" t="s">
        <v>193</v>
      </c>
      <c r="AG14" s="298" t="s">
        <v>194</v>
      </c>
      <c r="AH14" s="325" t="s">
        <v>195</v>
      </c>
      <c r="AI14" s="306" t="s">
        <v>196</v>
      </c>
      <c r="AJ14" s="325" t="s">
        <v>197</v>
      </c>
      <c r="AK14" s="320" t="s">
        <v>198</v>
      </c>
      <c r="AL14" s="321"/>
      <c r="AM14" s="299" t="s">
        <v>199</v>
      </c>
      <c r="AN14" s="300"/>
      <c r="AO14" s="301"/>
      <c r="AP14" s="302" t="s">
        <v>200</v>
      </c>
      <c r="AQ14" s="303"/>
      <c r="AR14" s="303"/>
      <c r="AS14" s="304"/>
      <c r="AT14" s="117"/>
      <c r="AU14" s="298" t="s">
        <v>19</v>
      </c>
      <c r="AV14" s="298" t="s">
        <v>20</v>
      </c>
    </row>
    <row r="15" spans="1:50" ht="57" customHeight="1">
      <c r="A15" s="305"/>
      <c r="B15" s="305"/>
      <c r="C15" s="305"/>
      <c r="D15" s="306"/>
      <c r="E15" s="308"/>
      <c r="F15" s="306"/>
      <c r="G15" s="306"/>
      <c r="H15" s="309"/>
      <c r="I15" s="306"/>
      <c r="J15" s="298"/>
      <c r="K15" s="308"/>
      <c r="L15" s="298"/>
      <c r="M15" s="306"/>
      <c r="N15" s="64" t="s">
        <v>201</v>
      </c>
      <c r="O15" s="79" t="s">
        <v>202</v>
      </c>
      <c r="P15" s="65" t="s">
        <v>203</v>
      </c>
      <c r="Q15" s="79" t="s">
        <v>202</v>
      </c>
      <c r="R15" s="65" t="s">
        <v>204</v>
      </c>
      <c r="S15" s="79" t="s">
        <v>202</v>
      </c>
      <c r="T15" s="308"/>
      <c r="U15" s="323"/>
      <c r="V15" s="305"/>
      <c r="W15" s="216" t="s">
        <v>205</v>
      </c>
      <c r="X15" s="217" t="s">
        <v>206</v>
      </c>
      <c r="Y15" s="77" t="s">
        <v>202</v>
      </c>
      <c r="Z15" s="216" t="s">
        <v>207</v>
      </c>
      <c r="AA15" s="217" t="s">
        <v>206</v>
      </c>
      <c r="AB15" s="77" t="s">
        <v>202</v>
      </c>
      <c r="AC15" s="64" t="s">
        <v>208</v>
      </c>
      <c r="AD15" s="110" t="s">
        <v>206</v>
      </c>
      <c r="AE15" s="77" t="s">
        <v>202</v>
      </c>
      <c r="AF15" s="298"/>
      <c r="AG15" s="298"/>
      <c r="AH15" s="306"/>
      <c r="AI15" s="306"/>
      <c r="AJ15" s="325"/>
      <c r="AK15" s="236" t="s">
        <v>209</v>
      </c>
      <c r="AL15" s="237" t="s">
        <v>202</v>
      </c>
      <c r="AM15" s="77" t="s">
        <v>210</v>
      </c>
      <c r="AN15" s="77" t="s">
        <v>211</v>
      </c>
      <c r="AO15" s="116" t="s">
        <v>212</v>
      </c>
      <c r="AP15" s="116" t="s">
        <v>26</v>
      </c>
      <c r="AQ15" s="116" t="s">
        <v>27</v>
      </c>
      <c r="AR15" s="116" t="s">
        <v>213</v>
      </c>
      <c r="AS15" s="116" t="s">
        <v>29</v>
      </c>
      <c r="AT15" s="116" t="s">
        <v>30</v>
      </c>
      <c r="AU15" s="298"/>
      <c r="AV15" s="298"/>
    </row>
    <row r="16" spans="1:50" ht="22.5" customHeight="1">
      <c r="A16" s="66">
        <v>1</v>
      </c>
      <c r="B16" s="270" t="s">
        <v>214</v>
      </c>
      <c r="C16" s="271" t="s">
        <v>215</v>
      </c>
      <c r="D16" s="68" t="s">
        <v>95</v>
      </c>
      <c r="E16" s="69">
        <f>M16/16</f>
        <v>1.0625</v>
      </c>
      <c r="F16" s="66" t="s">
        <v>216</v>
      </c>
      <c r="G16" s="68" t="s">
        <v>377</v>
      </c>
      <c r="H16" s="70" t="s">
        <v>338</v>
      </c>
      <c r="I16" s="95">
        <v>5.16</v>
      </c>
      <c r="J16" s="96">
        <v>17697</v>
      </c>
      <c r="K16" s="97">
        <v>2</v>
      </c>
      <c r="L16" s="96">
        <f t="shared" ref="L16:L61" si="0">K16*J16*I16</f>
        <v>182633.04</v>
      </c>
      <c r="M16" s="98">
        <f>+N16+P16+R16</f>
        <v>17</v>
      </c>
      <c r="N16" s="66">
        <v>17</v>
      </c>
      <c r="O16" s="96">
        <f>L16/16*N16</f>
        <v>194047.60500000001</v>
      </c>
      <c r="P16" s="99"/>
      <c r="Q16" s="96">
        <f>L16/16*P16</f>
        <v>0</v>
      </c>
      <c r="R16" s="96"/>
      <c r="S16" s="96">
        <f>L16/16*R16</f>
        <v>0</v>
      </c>
      <c r="T16" s="111">
        <f>(O16+Q16+S16)*0.25</f>
        <v>48511.901250000003</v>
      </c>
      <c r="U16" s="96">
        <f>T16+Q16+O16+S16</f>
        <v>242559.50625000001</v>
      </c>
      <c r="V16" s="96">
        <f>U16*10%</f>
        <v>24255.950625000001</v>
      </c>
      <c r="W16" s="96">
        <v>11</v>
      </c>
      <c r="X16" s="112">
        <v>0.4</v>
      </c>
      <c r="Y16" s="96">
        <f>J16/16*X16*W16</f>
        <v>4866.6750000000002</v>
      </c>
      <c r="Z16" s="66"/>
      <c r="AA16" s="112"/>
      <c r="AB16" s="96">
        <v>0</v>
      </c>
      <c r="AC16" s="96">
        <v>1</v>
      </c>
      <c r="AD16" s="112">
        <v>0.5</v>
      </c>
      <c r="AE16" s="96">
        <f>J16*AD16</f>
        <v>8848.5</v>
      </c>
      <c r="AF16" s="113"/>
      <c r="AG16" s="96"/>
      <c r="AH16" s="96">
        <f>U16*30%</f>
        <v>72767.851874999993</v>
      </c>
      <c r="AI16" s="69"/>
      <c r="AJ16" s="96">
        <v>0</v>
      </c>
      <c r="AK16" s="224">
        <v>1</v>
      </c>
      <c r="AL16" s="224">
        <f>J16*20%</f>
        <v>3539.4</v>
      </c>
      <c r="AM16" s="96"/>
      <c r="AN16" s="96"/>
      <c r="AO16" s="113"/>
      <c r="AP16" s="127"/>
      <c r="AQ16" s="96"/>
      <c r="AR16" s="96">
        <f>U16*0.4</f>
        <v>97023.802500000005</v>
      </c>
      <c r="AS16" s="96"/>
      <c r="AT16" s="96"/>
      <c r="AU16" s="96">
        <f>U16+V16+Y16+AB16+AE16+AF16+AG16+AH16+AJ16+AL16+AO16+AP16+AQ16+AR16+AS16</f>
        <v>453861.68625000003</v>
      </c>
      <c r="AV16" s="96">
        <f t="shared" ref="AV16:AV61" si="1">AU16*12/1000</f>
        <v>5446.3402350000006</v>
      </c>
      <c r="AW16" s="129"/>
      <c r="AX16" s="36"/>
    </row>
    <row r="17" spans="1:50" ht="22.5" customHeight="1">
      <c r="A17" s="66">
        <v>2</v>
      </c>
      <c r="B17" s="272" t="s">
        <v>218</v>
      </c>
      <c r="C17" s="271" t="s">
        <v>215</v>
      </c>
      <c r="D17" s="68" t="s">
        <v>95</v>
      </c>
      <c r="E17" s="69">
        <f t="shared" ref="E17:E60" si="2">M17/16</f>
        <v>1.0625</v>
      </c>
      <c r="F17" s="66" t="s">
        <v>216</v>
      </c>
      <c r="G17" s="68" t="s">
        <v>377</v>
      </c>
      <c r="H17" s="70" t="s">
        <v>339</v>
      </c>
      <c r="I17" s="95">
        <v>5.24</v>
      </c>
      <c r="J17" s="96">
        <v>17697</v>
      </c>
      <c r="K17" s="97">
        <v>2</v>
      </c>
      <c r="L17" s="96">
        <f t="shared" si="0"/>
        <v>185464.56</v>
      </c>
      <c r="M17" s="98">
        <f t="shared" ref="M17:M61" si="3">+N17+P17+R17</f>
        <v>17</v>
      </c>
      <c r="N17" s="66">
        <v>17</v>
      </c>
      <c r="O17" s="96">
        <f t="shared" ref="O17:O61" si="4">L17/16*N17</f>
        <v>197056.095</v>
      </c>
      <c r="P17" s="99"/>
      <c r="Q17" s="96">
        <f t="shared" ref="Q17:Q61" si="5">L17/16*P17</f>
        <v>0</v>
      </c>
      <c r="R17" s="96"/>
      <c r="S17" s="96">
        <f t="shared" ref="S17:S61" si="6">L17/16*R17</f>
        <v>0</v>
      </c>
      <c r="T17" s="111">
        <f t="shared" ref="T17:T61" si="7">(O17+Q17+S17)*0.25</f>
        <v>49264.02375</v>
      </c>
      <c r="U17" s="96">
        <f t="shared" ref="U17:U61" si="8">T17+Q17+O17+S17</f>
        <v>246320.11874999999</v>
      </c>
      <c r="V17" s="96">
        <f>U17*10%</f>
        <v>24632.011875</v>
      </c>
      <c r="W17" s="96">
        <v>12</v>
      </c>
      <c r="X17" s="112">
        <v>0.4</v>
      </c>
      <c r="Y17" s="96">
        <f>J17/16*X17*W17</f>
        <v>5309.1</v>
      </c>
      <c r="Z17" s="66"/>
      <c r="AA17" s="112"/>
      <c r="AB17" s="96">
        <f>J17/16*Z17*AA17</f>
        <v>0</v>
      </c>
      <c r="AC17" s="96">
        <v>1</v>
      </c>
      <c r="AD17" s="112">
        <v>0.5</v>
      </c>
      <c r="AE17" s="96">
        <f>J17*AD17</f>
        <v>8848.5</v>
      </c>
      <c r="AF17" s="113"/>
      <c r="AG17" s="96"/>
      <c r="AH17" s="96">
        <f>U17*30%</f>
        <v>73896.03562499999</v>
      </c>
      <c r="AI17" s="69"/>
      <c r="AJ17" s="96">
        <f t="shared" ref="AJ17:AJ60" si="9">J17/16*40%*AI17</f>
        <v>0</v>
      </c>
      <c r="AK17" s="224">
        <v>1</v>
      </c>
      <c r="AL17" s="224">
        <f>J17*20%</f>
        <v>3539.4</v>
      </c>
      <c r="AM17" s="96"/>
      <c r="AN17" s="96"/>
      <c r="AO17" s="113"/>
      <c r="AP17" s="127"/>
      <c r="AQ17" s="96"/>
      <c r="AR17" s="96">
        <f>U17*0.4</f>
        <v>98528.047500000001</v>
      </c>
      <c r="AS17" s="96"/>
      <c r="AT17" s="96"/>
      <c r="AU17" s="96">
        <f t="shared" ref="AU17:AU62" si="10">U17+V17+Y17+AB17+AE17+AF17+AG17+AH17+AJ17+AL17+AO17+AP17+AQ17+AR17+AS17</f>
        <v>461073.21375</v>
      </c>
      <c r="AV17" s="96">
        <f t="shared" si="1"/>
        <v>5532.8785649999991</v>
      </c>
      <c r="AW17" s="129">
        <f>SUM(M17-Z17)</f>
        <v>17</v>
      </c>
      <c r="AX17" s="36"/>
    </row>
    <row r="18" spans="1:50" ht="24" customHeight="1">
      <c r="A18" s="66">
        <v>3</v>
      </c>
      <c r="B18" s="272" t="s">
        <v>219</v>
      </c>
      <c r="C18" s="271" t="s">
        <v>220</v>
      </c>
      <c r="D18" s="68" t="s">
        <v>95</v>
      </c>
      <c r="E18" s="69">
        <f>M18/16</f>
        <v>0.5625</v>
      </c>
      <c r="F18" s="66" t="s">
        <v>221</v>
      </c>
      <c r="G18" s="68" t="s">
        <v>248</v>
      </c>
      <c r="H18" s="241" t="s">
        <v>374</v>
      </c>
      <c r="I18" s="95">
        <v>4.9000000000000004</v>
      </c>
      <c r="J18" s="96">
        <v>17697</v>
      </c>
      <c r="K18" s="97">
        <v>2</v>
      </c>
      <c r="L18" s="96">
        <f t="shared" si="0"/>
        <v>173430.6</v>
      </c>
      <c r="M18" s="98">
        <f t="shared" si="3"/>
        <v>9</v>
      </c>
      <c r="N18" s="66">
        <v>6</v>
      </c>
      <c r="O18" s="96">
        <f>L18/16*N18</f>
        <v>65036.475000000006</v>
      </c>
      <c r="P18" s="99">
        <v>3</v>
      </c>
      <c r="Q18" s="96">
        <f>L18/16*P18</f>
        <v>32518.237500000003</v>
      </c>
      <c r="R18" s="96"/>
      <c r="S18" s="96">
        <f t="shared" si="6"/>
        <v>0</v>
      </c>
      <c r="T18" s="111">
        <f t="shared" si="7"/>
        <v>24388.678125000002</v>
      </c>
      <c r="U18" s="96">
        <f>T18+Q18+O18+S18</f>
        <v>121943.39062500001</v>
      </c>
      <c r="V18" s="96">
        <f t="shared" ref="V18:V61" si="11">U18*10%</f>
        <v>12194.339062500003</v>
      </c>
      <c r="W18" s="96"/>
      <c r="X18" s="112"/>
      <c r="Y18" s="96">
        <f>J18/16*X18*W18</f>
        <v>0</v>
      </c>
      <c r="Z18" s="66"/>
      <c r="AA18" s="112"/>
      <c r="AB18" s="96">
        <f>J18/16*Z18*AA18</f>
        <v>0</v>
      </c>
      <c r="AC18" s="96"/>
      <c r="AD18" s="112"/>
      <c r="AE18" s="96">
        <f>S18*AD18*AC18</f>
        <v>0</v>
      </c>
      <c r="AF18" s="113"/>
      <c r="AG18" s="96"/>
      <c r="AH18" s="96">
        <f t="shared" ref="AH18:AH61" si="12">U18*30%</f>
        <v>36583.017187500001</v>
      </c>
      <c r="AI18" s="69"/>
      <c r="AJ18" s="96">
        <f t="shared" si="9"/>
        <v>0</v>
      </c>
      <c r="AK18" s="224"/>
      <c r="AL18" s="224"/>
      <c r="AM18" s="96"/>
      <c r="AN18" s="96"/>
      <c r="AO18" s="113"/>
      <c r="AP18" s="127">
        <f>U18*0.3</f>
        <v>36583.017187500001</v>
      </c>
      <c r="AQ18" s="96"/>
      <c r="AR18" s="96"/>
      <c r="AS18" s="96"/>
      <c r="AT18" s="96"/>
      <c r="AU18" s="96">
        <f t="shared" si="10"/>
        <v>207303.76406250001</v>
      </c>
      <c r="AV18" s="96">
        <f t="shared" si="1"/>
        <v>2487.6451687500003</v>
      </c>
      <c r="AW18" s="129">
        <f>SUM(M18-Z18)</f>
        <v>9</v>
      </c>
      <c r="AX18" s="36"/>
    </row>
    <row r="19" spans="1:50" ht="18.75" customHeight="1">
      <c r="A19" s="66">
        <v>4</v>
      </c>
      <c r="B19" s="273" t="s">
        <v>110</v>
      </c>
      <c r="C19" s="271" t="s">
        <v>256</v>
      </c>
      <c r="D19" s="68" t="s">
        <v>95</v>
      </c>
      <c r="E19" s="69">
        <v>0.2</v>
      </c>
      <c r="F19" s="66" t="s">
        <v>40</v>
      </c>
      <c r="G19" s="68" t="s">
        <v>379</v>
      </c>
      <c r="H19" s="71" t="s">
        <v>335</v>
      </c>
      <c r="I19" s="95">
        <v>4.33</v>
      </c>
      <c r="J19" s="96">
        <v>17697</v>
      </c>
      <c r="K19" s="97">
        <v>2</v>
      </c>
      <c r="L19" s="96">
        <f t="shared" ref="L19" si="13">K19*J19*I19</f>
        <v>153256.01999999999</v>
      </c>
      <c r="M19" s="98">
        <f t="shared" ref="M19" si="14">+N19+P19+R19</f>
        <v>2</v>
      </c>
      <c r="N19" s="66"/>
      <c r="O19" s="96">
        <f t="shared" ref="O19" si="15">L19/16*N19</f>
        <v>0</v>
      </c>
      <c r="P19" s="99">
        <v>2</v>
      </c>
      <c r="Q19" s="96">
        <f t="shared" ref="Q19" si="16">L19/16*P19</f>
        <v>19157.002499999999</v>
      </c>
      <c r="R19" s="96"/>
      <c r="S19" s="96">
        <f t="shared" ref="S19" si="17">L19/16*R19</f>
        <v>0</v>
      </c>
      <c r="T19" s="111">
        <f t="shared" ref="T19" si="18">(O19+Q19+S19)*0.25</f>
        <v>4789.2506249999997</v>
      </c>
      <c r="U19" s="96">
        <f t="shared" ref="U19" si="19">T19+Q19+O19+S19</f>
        <v>23946.253124999999</v>
      </c>
      <c r="V19" s="96">
        <f t="shared" ref="V19" si="20">U19*10%</f>
        <v>2394.6253124999998</v>
      </c>
      <c r="W19" s="96"/>
      <c r="X19" s="112"/>
      <c r="Y19" s="96">
        <f>J19/16*X19*W19</f>
        <v>0</v>
      </c>
      <c r="Z19" s="66">
        <v>2</v>
      </c>
      <c r="AA19" s="112">
        <v>0.4</v>
      </c>
      <c r="AB19" s="96">
        <f>J19/16*Z19*AA19</f>
        <v>884.85</v>
      </c>
      <c r="AC19" s="96"/>
      <c r="AD19" s="112"/>
      <c r="AE19" s="96">
        <f>S19*AD19*AC19</f>
        <v>0</v>
      </c>
      <c r="AF19" s="113"/>
      <c r="AG19" s="96"/>
      <c r="AH19" s="96">
        <f t="shared" ref="AH19" si="21">U19*30%</f>
        <v>7183.8759375</v>
      </c>
      <c r="AI19" s="69"/>
      <c r="AJ19" s="96">
        <f t="shared" ref="AJ19" si="22">J19/16*40%*AI19</f>
        <v>0</v>
      </c>
      <c r="AK19" s="224"/>
      <c r="AL19" s="224"/>
      <c r="AM19" s="96"/>
      <c r="AN19" s="96"/>
      <c r="AO19" s="113"/>
      <c r="AP19" s="127"/>
      <c r="AQ19" s="96"/>
      <c r="AR19" s="96"/>
      <c r="AS19" s="96"/>
      <c r="AT19" s="96"/>
      <c r="AU19" s="96">
        <f t="shared" si="10"/>
        <v>34409.604374999995</v>
      </c>
      <c r="AV19" s="96">
        <f t="shared" ref="AV19" si="23">AU19*12/1000</f>
        <v>412.91525249999995</v>
      </c>
      <c r="AW19" s="129"/>
      <c r="AX19" s="36"/>
    </row>
    <row r="20" spans="1:50" ht="22.5" customHeight="1">
      <c r="A20" s="66">
        <v>5</v>
      </c>
      <c r="B20" s="270" t="s">
        <v>222</v>
      </c>
      <c r="C20" s="271" t="s">
        <v>223</v>
      </c>
      <c r="D20" s="68" t="s">
        <v>95</v>
      </c>
      <c r="E20" s="69">
        <f t="shared" si="2"/>
        <v>0.875</v>
      </c>
      <c r="F20" s="66" t="s">
        <v>224</v>
      </c>
      <c r="G20" s="68" t="s">
        <v>378</v>
      </c>
      <c r="H20" s="71" t="s">
        <v>243</v>
      </c>
      <c r="I20" s="95">
        <v>5.2</v>
      </c>
      <c r="J20" s="96">
        <v>17697</v>
      </c>
      <c r="K20" s="97">
        <v>2</v>
      </c>
      <c r="L20" s="96">
        <f t="shared" si="0"/>
        <v>184048.80000000002</v>
      </c>
      <c r="M20" s="98">
        <f t="shared" si="3"/>
        <v>14</v>
      </c>
      <c r="N20" s="66"/>
      <c r="O20" s="96">
        <f t="shared" si="4"/>
        <v>0</v>
      </c>
      <c r="P20" s="100" t="s">
        <v>331</v>
      </c>
      <c r="Q20" s="96">
        <f t="shared" si="5"/>
        <v>92024.400000000009</v>
      </c>
      <c r="R20" s="96">
        <v>6</v>
      </c>
      <c r="S20" s="96">
        <f t="shared" si="6"/>
        <v>69018.3</v>
      </c>
      <c r="T20" s="111">
        <f t="shared" si="7"/>
        <v>40260.675000000003</v>
      </c>
      <c r="U20" s="96">
        <f t="shared" si="8"/>
        <v>201303.375</v>
      </c>
      <c r="V20" s="96">
        <f t="shared" si="11"/>
        <v>20130.337500000001</v>
      </c>
      <c r="W20" s="96"/>
      <c r="X20" s="112"/>
      <c r="Y20" s="96"/>
      <c r="Z20" s="66"/>
      <c r="AA20" s="112"/>
      <c r="AB20" s="96"/>
      <c r="AC20" s="96"/>
      <c r="AD20" s="112"/>
      <c r="AE20" s="96"/>
      <c r="AF20" s="113"/>
      <c r="AG20" s="96"/>
      <c r="AH20" s="96">
        <f t="shared" si="12"/>
        <v>60391.012499999997</v>
      </c>
      <c r="AI20" s="69"/>
      <c r="AJ20" s="96">
        <f t="shared" si="9"/>
        <v>0</v>
      </c>
      <c r="AK20" s="224"/>
      <c r="AL20" s="224"/>
      <c r="AM20" s="96"/>
      <c r="AN20" s="96"/>
      <c r="AO20" s="113"/>
      <c r="AP20" s="127"/>
      <c r="AQ20" s="96">
        <f>U20*0.35</f>
        <v>70456.181249999994</v>
      </c>
      <c r="AR20" s="96"/>
      <c r="AS20" s="96"/>
      <c r="AT20" s="96"/>
      <c r="AU20" s="96">
        <f t="shared" si="10"/>
        <v>352280.90625</v>
      </c>
      <c r="AV20" s="96">
        <f t="shared" si="1"/>
        <v>4227.3708749999996</v>
      </c>
      <c r="AW20" s="129"/>
      <c r="AX20" s="36"/>
    </row>
    <row r="21" spans="1:50" ht="20.25" customHeight="1">
      <c r="A21" s="66">
        <v>6</v>
      </c>
      <c r="B21" s="270" t="s">
        <v>222</v>
      </c>
      <c r="C21" s="271" t="s">
        <v>226</v>
      </c>
      <c r="D21" s="68" t="s">
        <v>95</v>
      </c>
      <c r="E21" s="69">
        <f t="shared" si="2"/>
        <v>0.125</v>
      </c>
      <c r="F21" s="66" t="s">
        <v>40</v>
      </c>
      <c r="G21" s="68" t="s">
        <v>379</v>
      </c>
      <c r="H21" s="70" t="s">
        <v>243</v>
      </c>
      <c r="I21" s="95">
        <v>4.7300000000000004</v>
      </c>
      <c r="J21" s="96">
        <v>17697</v>
      </c>
      <c r="K21" s="97">
        <v>2</v>
      </c>
      <c r="L21" s="96">
        <f t="shared" si="0"/>
        <v>167413.62000000002</v>
      </c>
      <c r="M21" s="98">
        <f t="shared" si="3"/>
        <v>2</v>
      </c>
      <c r="N21" s="66"/>
      <c r="O21" s="96">
        <f t="shared" si="4"/>
        <v>0</v>
      </c>
      <c r="P21" s="99">
        <v>2</v>
      </c>
      <c r="Q21" s="96">
        <f t="shared" si="5"/>
        <v>20926.702500000003</v>
      </c>
      <c r="R21" s="96"/>
      <c r="S21" s="96">
        <f t="shared" si="6"/>
        <v>0</v>
      </c>
      <c r="T21" s="111">
        <f t="shared" si="7"/>
        <v>5231.6756250000008</v>
      </c>
      <c r="U21" s="96">
        <f t="shared" si="8"/>
        <v>26158.378125000003</v>
      </c>
      <c r="V21" s="96">
        <f t="shared" si="11"/>
        <v>2615.8378125000004</v>
      </c>
      <c r="W21" s="96"/>
      <c r="X21" s="112"/>
      <c r="Y21" s="96">
        <f t="shared" ref="Y21:Y61" si="24">J21/16*X21*W21</f>
        <v>0</v>
      </c>
      <c r="Z21" s="66"/>
      <c r="AA21" s="112"/>
      <c r="AB21" s="96">
        <f t="shared" ref="AB21:AB61" si="25">J21/16*Z21*AA21</f>
        <v>0</v>
      </c>
      <c r="AC21" s="96"/>
      <c r="AD21" s="112"/>
      <c r="AE21" s="96">
        <f t="shared" ref="AE21:AE59" si="26">S21*AD21*AC21</f>
        <v>0</v>
      </c>
      <c r="AF21" s="113"/>
      <c r="AG21" s="96"/>
      <c r="AH21" s="96">
        <f t="shared" si="12"/>
        <v>7847.5134375000007</v>
      </c>
      <c r="AI21" s="69"/>
      <c r="AJ21" s="96">
        <f t="shared" si="9"/>
        <v>0</v>
      </c>
      <c r="AK21" s="224"/>
      <c r="AL21" s="224"/>
      <c r="AM21" s="96"/>
      <c r="AN21" s="96"/>
      <c r="AO21" s="113"/>
      <c r="AP21" s="127"/>
      <c r="AQ21" s="96"/>
      <c r="AR21" s="96"/>
      <c r="AS21" s="96"/>
      <c r="AT21" s="96"/>
      <c r="AU21" s="96">
        <f t="shared" si="10"/>
        <v>36621.729375000003</v>
      </c>
      <c r="AV21" s="96">
        <f t="shared" si="1"/>
        <v>439.46075250000007</v>
      </c>
      <c r="AW21" s="129">
        <f>SUM(M21-Z21)</f>
        <v>2</v>
      </c>
      <c r="AX21" s="36"/>
    </row>
    <row r="22" spans="1:50" s="347" customFormat="1" ht="24" customHeight="1">
      <c r="A22" s="66">
        <v>7</v>
      </c>
      <c r="B22" s="67" t="s">
        <v>227</v>
      </c>
      <c r="C22" s="346" t="s">
        <v>228</v>
      </c>
      <c r="D22" s="68" t="s">
        <v>95</v>
      </c>
      <c r="E22" s="69">
        <f t="shared" si="2"/>
        <v>1</v>
      </c>
      <c r="F22" s="66" t="s">
        <v>224</v>
      </c>
      <c r="G22" s="68" t="s">
        <v>378</v>
      </c>
      <c r="H22" s="70" t="s">
        <v>341</v>
      </c>
      <c r="I22" s="95">
        <v>5.2</v>
      </c>
      <c r="J22" s="96">
        <v>17697</v>
      </c>
      <c r="K22" s="97">
        <v>2</v>
      </c>
      <c r="L22" s="96">
        <f t="shared" si="0"/>
        <v>184048.80000000002</v>
      </c>
      <c r="M22" s="98">
        <f t="shared" si="3"/>
        <v>16</v>
      </c>
      <c r="N22" s="66"/>
      <c r="O22" s="96">
        <f t="shared" si="4"/>
        <v>0</v>
      </c>
      <c r="P22" s="99">
        <v>16</v>
      </c>
      <c r="Q22" s="96">
        <f t="shared" si="5"/>
        <v>184048.80000000002</v>
      </c>
      <c r="R22" s="96"/>
      <c r="S22" s="96">
        <f t="shared" si="6"/>
        <v>0</v>
      </c>
      <c r="T22" s="111">
        <f t="shared" si="7"/>
        <v>46012.200000000004</v>
      </c>
      <c r="U22" s="96">
        <f t="shared" si="8"/>
        <v>230061.00000000003</v>
      </c>
      <c r="V22" s="96">
        <f t="shared" si="11"/>
        <v>23006.100000000006</v>
      </c>
      <c r="W22" s="96"/>
      <c r="X22" s="112"/>
      <c r="Y22" s="96">
        <f t="shared" si="24"/>
        <v>0</v>
      </c>
      <c r="Z22" s="66">
        <v>14</v>
      </c>
      <c r="AA22" s="112">
        <v>0.5</v>
      </c>
      <c r="AB22" s="96">
        <f t="shared" si="25"/>
        <v>7742.4375</v>
      </c>
      <c r="AC22" s="96"/>
      <c r="AD22" s="112"/>
      <c r="AE22" s="96">
        <f t="shared" si="26"/>
        <v>0</v>
      </c>
      <c r="AF22" s="113"/>
      <c r="AG22" s="96"/>
      <c r="AH22" s="96">
        <f t="shared" si="12"/>
        <v>69018.3</v>
      </c>
      <c r="AI22" s="69">
        <v>2</v>
      </c>
      <c r="AJ22" s="96">
        <f t="shared" si="9"/>
        <v>884.85</v>
      </c>
      <c r="AK22" s="224"/>
      <c r="AL22" s="224"/>
      <c r="AM22" s="96"/>
      <c r="AN22" s="96"/>
      <c r="AO22" s="113"/>
      <c r="AP22" s="127"/>
      <c r="AQ22" s="96">
        <f>U22*0.35</f>
        <v>80521.350000000006</v>
      </c>
      <c r="AR22" s="96"/>
      <c r="AS22" s="96"/>
      <c r="AT22" s="96"/>
      <c r="AU22" s="96">
        <f t="shared" si="10"/>
        <v>411234.03749999998</v>
      </c>
      <c r="AV22" s="96">
        <f t="shared" si="1"/>
        <v>4934.8084499999995</v>
      </c>
      <c r="AW22" s="129">
        <v>15</v>
      </c>
      <c r="AX22" s="37"/>
    </row>
    <row r="23" spans="1:50" ht="27" customHeight="1">
      <c r="A23" s="66">
        <v>8</v>
      </c>
      <c r="B23" s="272" t="s">
        <v>230</v>
      </c>
      <c r="C23" s="271" t="s">
        <v>231</v>
      </c>
      <c r="D23" s="68" t="s">
        <v>95</v>
      </c>
      <c r="E23" s="69">
        <f t="shared" si="2"/>
        <v>1.0625</v>
      </c>
      <c r="F23" s="66" t="s">
        <v>216</v>
      </c>
      <c r="G23" s="68" t="s">
        <v>377</v>
      </c>
      <c r="H23" s="70" t="s">
        <v>342</v>
      </c>
      <c r="I23" s="95">
        <v>5.16</v>
      </c>
      <c r="J23" s="96">
        <v>17697</v>
      </c>
      <c r="K23" s="97">
        <v>2</v>
      </c>
      <c r="L23" s="96">
        <f t="shared" si="0"/>
        <v>182633.04</v>
      </c>
      <c r="M23" s="98">
        <f t="shared" si="3"/>
        <v>17</v>
      </c>
      <c r="N23" s="66"/>
      <c r="O23" s="96">
        <f t="shared" si="4"/>
        <v>0</v>
      </c>
      <c r="P23" s="99">
        <v>15</v>
      </c>
      <c r="Q23" s="96">
        <f t="shared" si="5"/>
        <v>171218.47500000001</v>
      </c>
      <c r="R23" s="96">
        <v>2</v>
      </c>
      <c r="S23" s="96">
        <f t="shared" si="6"/>
        <v>22829.13</v>
      </c>
      <c r="T23" s="111">
        <f t="shared" si="7"/>
        <v>48511.901250000003</v>
      </c>
      <c r="U23" s="96">
        <f t="shared" si="8"/>
        <v>242559.50625000001</v>
      </c>
      <c r="V23" s="96">
        <f t="shared" si="11"/>
        <v>24255.950625000001</v>
      </c>
      <c r="W23" s="96"/>
      <c r="X23" s="112"/>
      <c r="Y23" s="96">
        <f t="shared" si="24"/>
        <v>0</v>
      </c>
      <c r="Z23" s="66">
        <v>13</v>
      </c>
      <c r="AA23" s="112">
        <v>0.5</v>
      </c>
      <c r="AB23" s="96">
        <f t="shared" si="25"/>
        <v>7189.40625</v>
      </c>
      <c r="AC23" s="96">
        <v>1</v>
      </c>
      <c r="AD23" s="112">
        <v>0.6</v>
      </c>
      <c r="AE23" s="96">
        <f>J23*AD23</f>
        <v>10618.199999999999</v>
      </c>
      <c r="AF23" s="113"/>
      <c r="AG23" s="96"/>
      <c r="AH23" s="96">
        <f t="shared" si="12"/>
        <v>72767.851874999993</v>
      </c>
      <c r="AI23" s="69"/>
      <c r="AJ23" s="96">
        <f t="shared" si="9"/>
        <v>0</v>
      </c>
      <c r="AK23" s="224"/>
      <c r="AL23" s="224"/>
      <c r="AM23" s="96"/>
      <c r="AN23" s="96"/>
      <c r="AO23" s="113"/>
      <c r="AP23" s="127"/>
      <c r="AQ23" s="96"/>
      <c r="AR23" s="96">
        <f t="shared" ref="AR23" si="27">U23*0.4</f>
        <v>97023.802500000005</v>
      </c>
      <c r="AS23" s="96"/>
      <c r="AT23" s="96"/>
      <c r="AU23" s="96">
        <f t="shared" si="10"/>
        <v>454414.71750000003</v>
      </c>
      <c r="AV23" s="96">
        <f t="shared" si="1"/>
        <v>5452.9766100000006</v>
      </c>
      <c r="AW23" s="129">
        <f t="shared" ref="AW23:AW38" si="28">SUM(M23-Z23)</f>
        <v>4</v>
      </c>
      <c r="AX23" s="36"/>
    </row>
    <row r="24" spans="1:50" s="36" customFormat="1" ht="24.75" customHeight="1">
      <c r="A24" s="66">
        <v>9</v>
      </c>
      <c r="B24" s="272" t="s">
        <v>234</v>
      </c>
      <c r="C24" s="271" t="s">
        <v>235</v>
      </c>
      <c r="D24" s="68" t="s">
        <v>95</v>
      </c>
      <c r="E24" s="69">
        <f t="shared" si="2"/>
        <v>1.125</v>
      </c>
      <c r="F24" s="66" t="s">
        <v>236</v>
      </c>
      <c r="G24" s="68" t="s">
        <v>378</v>
      </c>
      <c r="H24" s="70" t="s">
        <v>149</v>
      </c>
      <c r="I24" s="95">
        <v>5.03</v>
      </c>
      <c r="J24" s="96">
        <v>17697</v>
      </c>
      <c r="K24" s="97">
        <v>2</v>
      </c>
      <c r="L24" s="96">
        <f t="shared" si="0"/>
        <v>178031.82</v>
      </c>
      <c r="M24" s="98">
        <f t="shared" si="3"/>
        <v>18</v>
      </c>
      <c r="N24" s="66"/>
      <c r="O24" s="96">
        <f t="shared" si="4"/>
        <v>0</v>
      </c>
      <c r="P24" s="99">
        <v>18</v>
      </c>
      <c r="Q24" s="96">
        <f t="shared" si="5"/>
        <v>200285.79750000002</v>
      </c>
      <c r="R24" s="96"/>
      <c r="S24" s="96">
        <f t="shared" si="6"/>
        <v>0</v>
      </c>
      <c r="T24" s="111">
        <f t="shared" si="7"/>
        <v>50071.449375000004</v>
      </c>
      <c r="U24" s="96">
        <f t="shared" si="8"/>
        <v>250357.24687500001</v>
      </c>
      <c r="V24" s="96">
        <f t="shared" si="11"/>
        <v>25035.724687500002</v>
      </c>
      <c r="W24" s="96"/>
      <c r="X24" s="112"/>
      <c r="Y24" s="96">
        <f t="shared" si="24"/>
        <v>0</v>
      </c>
      <c r="Z24" s="66">
        <v>16</v>
      </c>
      <c r="AA24" s="112">
        <v>0.4</v>
      </c>
      <c r="AB24" s="96">
        <f t="shared" si="25"/>
        <v>7078.8</v>
      </c>
      <c r="AC24" s="96">
        <v>1</v>
      </c>
      <c r="AD24" s="112">
        <v>0.6</v>
      </c>
      <c r="AE24" s="96">
        <f>J24*AD24</f>
        <v>10618.199999999999</v>
      </c>
      <c r="AF24" s="113"/>
      <c r="AG24" s="96"/>
      <c r="AH24" s="96">
        <f t="shared" si="12"/>
        <v>75107.174062499995</v>
      </c>
      <c r="AI24" s="69"/>
      <c r="AJ24" s="96">
        <f t="shared" si="9"/>
        <v>0</v>
      </c>
      <c r="AK24" s="224">
        <v>1</v>
      </c>
      <c r="AL24" s="224">
        <f>J24*20%</f>
        <v>3539.4</v>
      </c>
      <c r="AM24" s="96"/>
      <c r="AN24" s="96"/>
      <c r="AO24" s="113"/>
      <c r="AP24" s="127"/>
      <c r="AQ24" s="96">
        <f>U24*0.35</f>
        <v>87625.036406250001</v>
      </c>
      <c r="AR24" s="96"/>
      <c r="AS24" s="96"/>
      <c r="AT24" s="96"/>
      <c r="AU24" s="96">
        <f t="shared" si="10"/>
        <v>459361.58203125</v>
      </c>
      <c r="AV24" s="96">
        <f t="shared" si="1"/>
        <v>5512.3389843750001</v>
      </c>
      <c r="AW24" s="129">
        <f t="shared" si="28"/>
        <v>2</v>
      </c>
    </row>
    <row r="25" spans="1:50" ht="27.75" customHeight="1">
      <c r="A25" s="66">
        <v>10</v>
      </c>
      <c r="B25" s="270" t="s">
        <v>237</v>
      </c>
      <c r="C25" s="271" t="s">
        <v>238</v>
      </c>
      <c r="D25" s="68" t="s">
        <v>95</v>
      </c>
      <c r="E25" s="69">
        <f t="shared" si="2"/>
        <v>1</v>
      </c>
      <c r="F25" s="66" t="s">
        <v>216</v>
      </c>
      <c r="G25" s="68" t="s">
        <v>377</v>
      </c>
      <c r="H25" s="70" t="s">
        <v>149</v>
      </c>
      <c r="I25" s="95">
        <v>5.24</v>
      </c>
      <c r="J25" s="96">
        <v>17697</v>
      </c>
      <c r="K25" s="97">
        <v>2</v>
      </c>
      <c r="L25" s="96">
        <f t="shared" si="0"/>
        <v>185464.56</v>
      </c>
      <c r="M25" s="98">
        <f t="shared" si="3"/>
        <v>16</v>
      </c>
      <c r="N25" s="66">
        <v>5</v>
      </c>
      <c r="O25" s="96">
        <f t="shared" si="4"/>
        <v>57957.675000000003</v>
      </c>
      <c r="P25" s="99">
        <v>11</v>
      </c>
      <c r="Q25" s="96">
        <f t="shared" si="5"/>
        <v>127506.88499999999</v>
      </c>
      <c r="R25" s="96"/>
      <c r="S25" s="96">
        <f t="shared" si="6"/>
        <v>0</v>
      </c>
      <c r="T25" s="111">
        <f t="shared" si="7"/>
        <v>46366.14</v>
      </c>
      <c r="U25" s="96">
        <f t="shared" si="8"/>
        <v>231830.7</v>
      </c>
      <c r="V25" s="96">
        <f t="shared" si="11"/>
        <v>23183.070000000003</v>
      </c>
      <c r="W25" s="96"/>
      <c r="X25" s="112"/>
      <c r="Y25" s="96">
        <f t="shared" si="24"/>
        <v>0</v>
      </c>
      <c r="Z25" s="66"/>
      <c r="AA25" s="112"/>
      <c r="AB25" s="96">
        <f t="shared" si="25"/>
        <v>0</v>
      </c>
      <c r="AC25" s="96"/>
      <c r="AD25" s="112"/>
      <c r="AE25" s="96">
        <f t="shared" si="26"/>
        <v>0</v>
      </c>
      <c r="AF25" s="113"/>
      <c r="AG25" s="96"/>
      <c r="AH25" s="96">
        <f t="shared" si="12"/>
        <v>69549.210000000006</v>
      </c>
      <c r="AI25" s="69">
        <v>5</v>
      </c>
      <c r="AJ25" s="96">
        <f t="shared" si="9"/>
        <v>2212.125</v>
      </c>
      <c r="AK25" s="224">
        <v>1</v>
      </c>
      <c r="AL25" s="224">
        <f>J25*20%</f>
        <v>3539.4</v>
      </c>
      <c r="AM25" s="96"/>
      <c r="AN25" s="96"/>
      <c r="AO25" s="113"/>
      <c r="AP25" s="127"/>
      <c r="AQ25" s="96"/>
      <c r="AR25" s="96">
        <f>U25*0.4</f>
        <v>92732.280000000013</v>
      </c>
      <c r="AS25" s="96"/>
      <c r="AT25" s="96"/>
      <c r="AU25" s="96">
        <f t="shared" si="10"/>
        <v>423046.78500000009</v>
      </c>
      <c r="AV25" s="96">
        <f t="shared" si="1"/>
        <v>5076.5614200000009</v>
      </c>
      <c r="AW25" s="129">
        <f t="shared" si="28"/>
        <v>16</v>
      </c>
      <c r="AX25" s="36"/>
    </row>
    <row r="26" spans="1:50" ht="30" customHeight="1">
      <c r="A26" s="66">
        <v>11</v>
      </c>
      <c r="B26" s="67" t="s">
        <v>239</v>
      </c>
      <c r="C26" s="348" t="s">
        <v>240</v>
      </c>
      <c r="D26" s="68" t="s">
        <v>95</v>
      </c>
      <c r="E26" s="69">
        <f>M26/16</f>
        <v>1.0625</v>
      </c>
      <c r="F26" s="66" t="s">
        <v>236</v>
      </c>
      <c r="G26" s="68" t="s">
        <v>378</v>
      </c>
      <c r="H26" s="70" t="s">
        <v>233</v>
      </c>
      <c r="I26" s="95">
        <v>4.72</v>
      </c>
      <c r="J26" s="96">
        <v>17697</v>
      </c>
      <c r="K26" s="97">
        <v>2</v>
      </c>
      <c r="L26" s="96">
        <f t="shared" si="0"/>
        <v>167059.68</v>
      </c>
      <c r="M26" s="98">
        <f t="shared" si="3"/>
        <v>17</v>
      </c>
      <c r="N26" s="66"/>
      <c r="O26" s="96">
        <f>L26/16*N26</f>
        <v>0</v>
      </c>
      <c r="P26" s="99">
        <v>15</v>
      </c>
      <c r="Q26" s="96">
        <f>L26/16*P26</f>
        <v>156618.44999999998</v>
      </c>
      <c r="R26" s="96">
        <v>2</v>
      </c>
      <c r="S26" s="96">
        <f t="shared" si="6"/>
        <v>20882.46</v>
      </c>
      <c r="T26" s="111">
        <f t="shared" si="7"/>
        <v>44375.227499999994</v>
      </c>
      <c r="U26" s="96">
        <f>T26+Q26+O26+S26</f>
        <v>221876.13749999998</v>
      </c>
      <c r="V26" s="96">
        <f t="shared" si="11"/>
        <v>22187.61375</v>
      </c>
      <c r="W26" s="96"/>
      <c r="X26" s="112"/>
      <c r="Y26" s="96">
        <f t="shared" si="24"/>
        <v>0</v>
      </c>
      <c r="Z26" s="66">
        <v>16</v>
      </c>
      <c r="AA26" s="112">
        <v>0.5</v>
      </c>
      <c r="AB26" s="96">
        <f t="shared" si="25"/>
        <v>8848.5</v>
      </c>
      <c r="AC26" s="96">
        <v>1</v>
      </c>
      <c r="AD26" s="112">
        <v>0.6</v>
      </c>
      <c r="AE26" s="96">
        <f>J26*AD26</f>
        <v>10618.199999999999</v>
      </c>
      <c r="AF26" s="113"/>
      <c r="AG26" s="96"/>
      <c r="AH26" s="96">
        <f t="shared" si="12"/>
        <v>66562.841249999998</v>
      </c>
      <c r="AI26" s="69"/>
      <c r="AJ26" s="96">
        <f t="shared" si="9"/>
        <v>0</v>
      </c>
      <c r="AK26" s="224">
        <v>1</v>
      </c>
      <c r="AL26" s="224">
        <f>J26*20%</f>
        <v>3539.4</v>
      </c>
      <c r="AM26" s="96"/>
      <c r="AN26" s="96"/>
      <c r="AO26" s="113"/>
      <c r="AP26" s="127"/>
      <c r="AQ26" s="96">
        <f>U26*0.35</f>
        <v>77656.648124999992</v>
      </c>
      <c r="AR26" s="96"/>
      <c r="AS26" s="96"/>
      <c r="AT26" s="96"/>
      <c r="AU26" s="96">
        <f t="shared" si="10"/>
        <v>411289.34062500001</v>
      </c>
      <c r="AV26" s="96">
        <f t="shared" si="1"/>
        <v>4935.4720875000003</v>
      </c>
      <c r="AW26" s="129">
        <f t="shared" si="28"/>
        <v>1</v>
      </c>
      <c r="AX26" s="36"/>
    </row>
    <row r="27" spans="1:50" ht="30" customHeight="1">
      <c r="A27" s="66">
        <v>12</v>
      </c>
      <c r="B27" s="270" t="s">
        <v>241</v>
      </c>
      <c r="C27" s="271" t="s">
        <v>242</v>
      </c>
      <c r="D27" s="68" t="s">
        <v>95</v>
      </c>
      <c r="E27" s="69">
        <f t="shared" si="2"/>
        <v>0.625</v>
      </c>
      <c r="F27" s="66" t="s">
        <v>236</v>
      </c>
      <c r="G27" s="68" t="s">
        <v>378</v>
      </c>
      <c r="H27" s="70" t="s">
        <v>343</v>
      </c>
      <c r="I27" s="95">
        <v>5.2</v>
      </c>
      <c r="J27" s="96">
        <v>17697</v>
      </c>
      <c r="K27" s="97">
        <v>2</v>
      </c>
      <c r="L27" s="96">
        <f t="shared" si="0"/>
        <v>184048.80000000002</v>
      </c>
      <c r="M27" s="98">
        <f t="shared" si="3"/>
        <v>10</v>
      </c>
      <c r="N27" s="66"/>
      <c r="O27" s="96">
        <f t="shared" si="4"/>
        <v>0</v>
      </c>
      <c r="P27" s="99">
        <v>10</v>
      </c>
      <c r="Q27" s="96">
        <f t="shared" si="5"/>
        <v>115030.50000000001</v>
      </c>
      <c r="R27" s="96"/>
      <c r="S27" s="96">
        <f t="shared" si="6"/>
        <v>0</v>
      </c>
      <c r="T27" s="111">
        <f t="shared" si="7"/>
        <v>28757.625000000004</v>
      </c>
      <c r="U27" s="96">
        <f t="shared" si="8"/>
        <v>143788.12500000003</v>
      </c>
      <c r="V27" s="96">
        <f t="shared" si="11"/>
        <v>14378.812500000004</v>
      </c>
      <c r="W27" s="96"/>
      <c r="X27" s="112"/>
      <c r="Y27" s="96">
        <f t="shared" si="24"/>
        <v>0</v>
      </c>
      <c r="Z27" s="66">
        <v>8</v>
      </c>
      <c r="AA27" s="112">
        <v>0.4</v>
      </c>
      <c r="AB27" s="96">
        <f t="shared" si="25"/>
        <v>3539.4</v>
      </c>
      <c r="AC27" s="96"/>
      <c r="AD27" s="112"/>
      <c r="AE27" s="96">
        <f>J27*AD27</f>
        <v>0</v>
      </c>
      <c r="AF27" s="113"/>
      <c r="AG27" s="96"/>
      <c r="AH27" s="96">
        <f t="shared" si="12"/>
        <v>43136.437500000007</v>
      </c>
      <c r="AI27" s="69"/>
      <c r="AJ27" s="96">
        <f t="shared" si="9"/>
        <v>0</v>
      </c>
      <c r="AK27" s="224">
        <v>1</v>
      </c>
      <c r="AL27" s="224">
        <f>J27*20%</f>
        <v>3539.4</v>
      </c>
      <c r="AM27" s="96"/>
      <c r="AN27" s="96"/>
      <c r="AO27" s="113"/>
      <c r="AP27" s="127"/>
      <c r="AQ27" s="96">
        <f>U27*0.35</f>
        <v>50325.843750000007</v>
      </c>
      <c r="AR27" s="96"/>
      <c r="AS27" s="96"/>
      <c r="AT27" s="96"/>
      <c r="AU27" s="96">
        <f t="shared" si="10"/>
        <v>258708.01875000002</v>
      </c>
      <c r="AV27" s="96">
        <f t="shared" si="1"/>
        <v>3104.4962249999999</v>
      </c>
      <c r="AW27" s="129">
        <f t="shared" si="28"/>
        <v>2</v>
      </c>
      <c r="AX27" s="36"/>
    </row>
    <row r="28" spans="1:50" s="36" customFormat="1" ht="30" customHeight="1">
      <c r="A28" s="66">
        <v>13</v>
      </c>
      <c r="B28" s="270" t="s">
        <v>244</v>
      </c>
      <c r="C28" s="271" t="s">
        <v>235</v>
      </c>
      <c r="D28" s="68" t="s">
        <v>95</v>
      </c>
      <c r="E28" s="69">
        <f t="shared" si="2"/>
        <v>0.9375</v>
      </c>
      <c r="F28" s="66" t="s">
        <v>103</v>
      </c>
      <c r="G28" s="68" t="s">
        <v>248</v>
      </c>
      <c r="H28" s="70" t="s">
        <v>344</v>
      </c>
      <c r="I28" s="95">
        <v>4.59</v>
      </c>
      <c r="J28" s="96">
        <v>17697</v>
      </c>
      <c r="K28" s="97">
        <v>2</v>
      </c>
      <c r="L28" s="96">
        <f t="shared" si="0"/>
        <v>162458.46</v>
      </c>
      <c r="M28" s="98">
        <f t="shared" si="3"/>
        <v>15</v>
      </c>
      <c r="N28" s="66"/>
      <c r="O28" s="96">
        <f t="shared" si="4"/>
        <v>0</v>
      </c>
      <c r="P28" s="99">
        <v>9</v>
      </c>
      <c r="Q28" s="96">
        <f t="shared" si="5"/>
        <v>91382.883749999994</v>
      </c>
      <c r="R28" s="96">
        <v>6</v>
      </c>
      <c r="S28" s="96">
        <f t="shared" si="6"/>
        <v>60921.922500000001</v>
      </c>
      <c r="T28" s="111">
        <f t="shared" si="7"/>
        <v>38076.201562499999</v>
      </c>
      <c r="U28" s="96">
        <f t="shared" si="8"/>
        <v>190381.0078125</v>
      </c>
      <c r="V28" s="96">
        <f t="shared" si="11"/>
        <v>19038.100781249999</v>
      </c>
      <c r="W28" s="96"/>
      <c r="X28" s="112"/>
      <c r="Y28" s="96">
        <f t="shared" si="24"/>
        <v>0</v>
      </c>
      <c r="Z28" s="66">
        <v>15</v>
      </c>
      <c r="AA28" s="112">
        <v>0.4</v>
      </c>
      <c r="AB28" s="96">
        <f t="shared" si="25"/>
        <v>6636.375</v>
      </c>
      <c r="AC28" s="96"/>
      <c r="AD28" s="112"/>
      <c r="AE28" s="96">
        <f>J28*AD28</f>
        <v>0</v>
      </c>
      <c r="AF28" s="113">
        <f>3692*10</f>
        <v>36920</v>
      </c>
      <c r="AG28" s="96"/>
      <c r="AH28" s="96">
        <f t="shared" si="12"/>
        <v>57114.302343750001</v>
      </c>
      <c r="AI28" s="69"/>
      <c r="AJ28" s="96">
        <f t="shared" si="9"/>
        <v>0</v>
      </c>
      <c r="AK28" s="224"/>
      <c r="AL28" s="224"/>
      <c r="AM28" s="96"/>
      <c r="AN28" s="96"/>
      <c r="AO28" s="113"/>
      <c r="AP28" s="127">
        <f>U28*0.3</f>
        <v>57114.302343750001</v>
      </c>
      <c r="AQ28" s="96"/>
      <c r="AR28" s="96"/>
      <c r="AS28" s="96"/>
      <c r="AT28" s="96"/>
      <c r="AU28" s="96">
        <f t="shared" si="10"/>
        <v>367204.08828125003</v>
      </c>
      <c r="AV28" s="96">
        <f t="shared" si="1"/>
        <v>4406.4490593750006</v>
      </c>
      <c r="AW28" s="129">
        <f t="shared" si="28"/>
        <v>0</v>
      </c>
    </row>
    <row r="29" spans="1:50" ht="30" customHeight="1">
      <c r="A29" s="66">
        <v>14</v>
      </c>
      <c r="B29" s="270" t="s">
        <v>245</v>
      </c>
      <c r="C29" s="271" t="s">
        <v>242</v>
      </c>
      <c r="D29" s="68" t="s">
        <v>95</v>
      </c>
      <c r="E29" s="69">
        <f t="shared" si="2"/>
        <v>0.8125</v>
      </c>
      <c r="F29" s="66" t="s">
        <v>216</v>
      </c>
      <c r="G29" s="68" t="s">
        <v>377</v>
      </c>
      <c r="H29" s="70" t="s">
        <v>149</v>
      </c>
      <c r="I29" s="95">
        <v>5.24</v>
      </c>
      <c r="J29" s="96">
        <v>17697</v>
      </c>
      <c r="K29" s="97">
        <v>2</v>
      </c>
      <c r="L29" s="96">
        <f t="shared" si="0"/>
        <v>185464.56</v>
      </c>
      <c r="M29" s="98">
        <f t="shared" si="3"/>
        <v>13</v>
      </c>
      <c r="N29" s="66"/>
      <c r="O29" s="96">
        <f t="shared" si="4"/>
        <v>0</v>
      </c>
      <c r="P29" s="99">
        <v>8</v>
      </c>
      <c r="Q29" s="96">
        <f t="shared" si="5"/>
        <v>92732.28</v>
      </c>
      <c r="R29" s="96">
        <v>5</v>
      </c>
      <c r="S29" s="96">
        <f t="shared" si="6"/>
        <v>57957.675000000003</v>
      </c>
      <c r="T29" s="111">
        <f t="shared" si="7"/>
        <v>37672.488750000004</v>
      </c>
      <c r="U29" s="96">
        <f t="shared" si="8"/>
        <v>188362.44375000001</v>
      </c>
      <c r="V29" s="96">
        <f t="shared" si="11"/>
        <v>18836.244375000002</v>
      </c>
      <c r="W29" s="96"/>
      <c r="X29" s="112"/>
      <c r="Y29" s="96">
        <f t="shared" si="24"/>
        <v>0</v>
      </c>
      <c r="Z29" s="66">
        <v>8</v>
      </c>
      <c r="AA29" s="112">
        <v>0.4</v>
      </c>
      <c r="AB29" s="96">
        <f t="shared" si="25"/>
        <v>3539.4</v>
      </c>
      <c r="AC29" s="96"/>
      <c r="AD29" s="112"/>
      <c r="AE29" s="96">
        <f t="shared" si="26"/>
        <v>0</v>
      </c>
      <c r="AF29" s="113">
        <f>3692*10</f>
        <v>36920</v>
      </c>
      <c r="AG29" s="96"/>
      <c r="AH29" s="96">
        <f t="shared" si="12"/>
        <v>56508.733124999999</v>
      </c>
      <c r="AI29" s="69"/>
      <c r="AJ29" s="96">
        <f t="shared" si="9"/>
        <v>0</v>
      </c>
      <c r="AK29" s="224"/>
      <c r="AL29" s="224"/>
      <c r="AM29" s="96"/>
      <c r="AN29" s="96"/>
      <c r="AO29" s="113"/>
      <c r="AP29" s="127"/>
      <c r="AQ29" s="96"/>
      <c r="AR29" s="96">
        <f>U29*0.4</f>
        <v>75344.977500000008</v>
      </c>
      <c r="AS29" s="96"/>
      <c r="AT29" s="96"/>
      <c r="AU29" s="96">
        <f t="shared" si="10"/>
        <v>379511.79875000007</v>
      </c>
      <c r="AV29" s="96">
        <f t="shared" si="1"/>
        <v>4554.1415850000012</v>
      </c>
      <c r="AW29" s="129">
        <f t="shared" si="28"/>
        <v>5</v>
      </c>
      <c r="AX29" s="36"/>
    </row>
    <row r="30" spans="1:50" s="36" customFormat="1" ht="30" customHeight="1">
      <c r="A30" s="66">
        <v>15</v>
      </c>
      <c r="B30" s="270" t="s">
        <v>246</v>
      </c>
      <c r="C30" s="271" t="s">
        <v>223</v>
      </c>
      <c r="D30" s="68" t="s">
        <v>95</v>
      </c>
      <c r="E30" s="69">
        <f>M30/16</f>
        <v>0.875</v>
      </c>
      <c r="F30" s="66" t="s">
        <v>103</v>
      </c>
      <c r="G30" s="68" t="s">
        <v>248</v>
      </c>
      <c r="H30" s="70" t="s">
        <v>345</v>
      </c>
      <c r="I30" s="95">
        <v>4.74</v>
      </c>
      <c r="J30" s="96">
        <v>17697</v>
      </c>
      <c r="K30" s="97">
        <v>2</v>
      </c>
      <c r="L30" s="96">
        <f t="shared" si="0"/>
        <v>167767.56</v>
      </c>
      <c r="M30" s="98">
        <f t="shared" si="3"/>
        <v>14</v>
      </c>
      <c r="N30" s="66"/>
      <c r="O30" s="96">
        <f>L30/16*N30</f>
        <v>0</v>
      </c>
      <c r="P30" s="99">
        <v>14</v>
      </c>
      <c r="Q30" s="96">
        <f>L30/16*P30</f>
        <v>146796.61499999999</v>
      </c>
      <c r="R30" s="96"/>
      <c r="S30" s="96">
        <f t="shared" si="6"/>
        <v>0</v>
      </c>
      <c r="T30" s="111">
        <f t="shared" si="7"/>
        <v>36699.153749999998</v>
      </c>
      <c r="U30" s="96">
        <f>T30+Q30+O30+S30</f>
        <v>183495.76874999999</v>
      </c>
      <c r="V30" s="96">
        <f t="shared" si="11"/>
        <v>18349.576874999999</v>
      </c>
      <c r="W30" s="96"/>
      <c r="X30" s="112"/>
      <c r="Y30" s="96">
        <f t="shared" si="24"/>
        <v>0</v>
      </c>
      <c r="Z30" s="66"/>
      <c r="AA30" s="112"/>
      <c r="AB30" s="96">
        <f t="shared" si="25"/>
        <v>0</v>
      </c>
      <c r="AC30" s="96">
        <v>1</v>
      </c>
      <c r="AD30" s="112">
        <v>0.6</v>
      </c>
      <c r="AE30" s="96">
        <f>J30*AD30</f>
        <v>10618.199999999999</v>
      </c>
      <c r="AF30" s="113"/>
      <c r="AG30" s="96"/>
      <c r="AH30" s="96">
        <f t="shared" si="12"/>
        <v>55048.730624999997</v>
      </c>
      <c r="AI30" s="69">
        <v>2</v>
      </c>
      <c r="AJ30" s="96">
        <f t="shared" si="9"/>
        <v>884.85</v>
      </c>
      <c r="AK30" s="224"/>
      <c r="AL30" s="224"/>
      <c r="AM30" s="96"/>
      <c r="AN30" s="96"/>
      <c r="AO30" s="113"/>
      <c r="AP30" s="127">
        <f>U30*0.3</f>
        <v>55048.730624999997</v>
      </c>
      <c r="AQ30" s="96"/>
      <c r="AR30" s="96"/>
      <c r="AS30" s="96"/>
      <c r="AT30" s="96"/>
      <c r="AU30" s="96">
        <f t="shared" si="10"/>
        <v>323445.85687499994</v>
      </c>
      <c r="AV30" s="96">
        <f t="shared" si="1"/>
        <v>3881.3502824999991</v>
      </c>
      <c r="AW30" s="129">
        <f t="shared" si="28"/>
        <v>14</v>
      </c>
    </row>
    <row r="31" spans="1:50" s="36" customFormat="1" ht="30" customHeight="1">
      <c r="A31" s="66">
        <v>16</v>
      </c>
      <c r="B31" s="270" t="s">
        <v>246</v>
      </c>
      <c r="C31" s="271" t="s">
        <v>226</v>
      </c>
      <c r="D31" s="68" t="s">
        <v>95</v>
      </c>
      <c r="E31" s="69">
        <f t="shared" si="2"/>
        <v>0.125</v>
      </c>
      <c r="F31" s="66" t="s">
        <v>40</v>
      </c>
      <c r="G31" s="68" t="s">
        <v>379</v>
      </c>
      <c r="H31" s="70" t="s">
        <v>345</v>
      </c>
      <c r="I31" s="95">
        <v>4.33</v>
      </c>
      <c r="J31" s="96">
        <v>17697</v>
      </c>
      <c r="K31" s="97">
        <v>2</v>
      </c>
      <c r="L31" s="96">
        <f t="shared" si="0"/>
        <v>153256.01999999999</v>
      </c>
      <c r="M31" s="98">
        <f t="shared" si="3"/>
        <v>2</v>
      </c>
      <c r="N31" s="66"/>
      <c r="O31" s="96">
        <f t="shared" si="4"/>
        <v>0</v>
      </c>
      <c r="P31" s="99"/>
      <c r="Q31" s="96">
        <f t="shared" si="5"/>
        <v>0</v>
      </c>
      <c r="R31" s="96">
        <v>2</v>
      </c>
      <c r="S31" s="96">
        <f t="shared" si="6"/>
        <v>19157.002499999999</v>
      </c>
      <c r="T31" s="111">
        <f t="shared" si="7"/>
        <v>4789.2506249999997</v>
      </c>
      <c r="U31" s="96">
        <f t="shared" si="8"/>
        <v>23946.253124999999</v>
      </c>
      <c r="V31" s="96">
        <f t="shared" si="11"/>
        <v>2394.6253124999998</v>
      </c>
      <c r="W31" s="96"/>
      <c r="X31" s="112"/>
      <c r="Y31" s="96"/>
      <c r="Z31" s="66"/>
      <c r="AA31" s="112"/>
      <c r="AB31" s="96"/>
      <c r="AC31" s="96"/>
      <c r="AD31" s="112"/>
      <c r="AE31" s="96"/>
      <c r="AF31" s="113"/>
      <c r="AG31" s="96"/>
      <c r="AH31" s="96">
        <f t="shared" si="12"/>
        <v>7183.8759375</v>
      </c>
      <c r="AI31" s="69"/>
      <c r="AJ31" s="96">
        <f t="shared" si="9"/>
        <v>0</v>
      </c>
      <c r="AK31" s="224"/>
      <c r="AL31" s="224"/>
      <c r="AM31" s="96"/>
      <c r="AN31" s="96"/>
      <c r="AO31" s="113"/>
      <c r="AP31" s="127"/>
      <c r="AQ31" s="96"/>
      <c r="AR31" s="96"/>
      <c r="AS31" s="96"/>
      <c r="AT31" s="96"/>
      <c r="AU31" s="96">
        <f t="shared" si="10"/>
        <v>33524.754374999997</v>
      </c>
      <c r="AV31" s="96">
        <f t="shared" si="1"/>
        <v>402.29705250000001</v>
      </c>
      <c r="AW31" s="129">
        <f t="shared" si="28"/>
        <v>2</v>
      </c>
    </row>
    <row r="32" spans="1:50" s="36" customFormat="1" ht="30" customHeight="1">
      <c r="A32" s="66">
        <v>17</v>
      </c>
      <c r="B32" s="74" t="s">
        <v>102</v>
      </c>
      <c r="C32" s="271" t="s">
        <v>247</v>
      </c>
      <c r="D32" s="68" t="s">
        <v>95</v>
      </c>
      <c r="E32" s="69">
        <f t="shared" si="2"/>
        <v>0.1875</v>
      </c>
      <c r="F32" s="66" t="s">
        <v>221</v>
      </c>
      <c r="G32" s="68" t="s">
        <v>248</v>
      </c>
      <c r="H32" s="70" t="s">
        <v>104</v>
      </c>
      <c r="I32" s="95">
        <v>4.99</v>
      </c>
      <c r="J32" s="96">
        <v>17697</v>
      </c>
      <c r="K32" s="97">
        <v>2</v>
      </c>
      <c r="L32" s="96">
        <f t="shared" si="0"/>
        <v>176616.06</v>
      </c>
      <c r="M32" s="98">
        <f t="shared" si="3"/>
        <v>3</v>
      </c>
      <c r="N32" s="66"/>
      <c r="O32" s="96">
        <f t="shared" si="4"/>
        <v>0</v>
      </c>
      <c r="P32" s="99"/>
      <c r="Q32" s="96">
        <f t="shared" si="5"/>
        <v>0</v>
      </c>
      <c r="R32" s="96">
        <v>3</v>
      </c>
      <c r="S32" s="96">
        <f t="shared" si="6"/>
        <v>33115.511249999996</v>
      </c>
      <c r="T32" s="111">
        <f t="shared" si="7"/>
        <v>8278.877812499999</v>
      </c>
      <c r="U32" s="96">
        <f t="shared" si="8"/>
        <v>41394.389062499991</v>
      </c>
      <c r="V32" s="96">
        <f t="shared" si="11"/>
        <v>4139.4389062499995</v>
      </c>
      <c r="W32" s="96"/>
      <c r="X32" s="112"/>
      <c r="Y32" s="96">
        <f t="shared" si="24"/>
        <v>0</v>
      </c>
      <c r="Z32" s="66"/>
      <c r="AA32" s="112"/>
      <c r="AB32" s="96">
        <f t="shared" si="25"/>
        <v>0</v>
      </c>
      <c r="AC32" s="96"/>
      <c r="AD32" s="112"/>
      <c r="AE32" s="96">
        <f t="shared" si="26"/>
        <v>0</v>
      </c>
      <c r="AF32" s="113"/>
      <c r="AG32" s="96"/>
      <c r="AH32" s="96">
        <f t="shared" si="12"/>
        <v>12418.316718749997</v>
      </c>
      <c r="AI32" s="69"/>
      <c r="AJ32" s="96">
        <f t="shared" si="9"/>
        <v>0</v>
      </c>
      <c r="AK32" s="224">
        <v>1</v>
      </c>
      <c r="AL32" s="224">
        <f>J32*20%</f>
        <v>3539.4</v>
      </c>
      <c r="AM32" s="96"/>
      <c r="AN32" s="96"/>
      <c r="AO32" s="113"/>
      <c r="AP32" s="127">
        <f t="shared" ref="AP32:AP33" si="29">U32*0.3</f>
        <v>12418.316718749997</v>
      </c>
      <c r="AQ32" s="96"/>
      <c r="AR32" s="96"/>
      <c r="AS32" s="96"/>
      <c r="AT32" s="96"/>
      <c r="AU32" s="96">
        <f t="shared" si="10"/>
        <v>73909.861406249984</v>
      </c>
      <c r="AV32" s="96">
        <f t="shared" si="1"/>
        <v>886.9183368749998</v>
      </c>
      <c r="AW32" s="129">
        <f t="shared" si="28"/>
        <v>3</v>
      </c>
    </row>
    <row r="33" spans="1:50" s="36" customFormat="1" ht="30" customHeight="1">
      <c r="A33" s="66">
        <v>18</v>
      </c>
      <c r="B33" s="270" t="s">
        <v>249</v>
      </c>
      <c r="C33" s="271" t="s">
        <v>250</v>
      </c>
      <c r="D33" s="68" t="s">
        <v>95</v>
      </c>
      <c r="E33" s="69">
        <f t="shared" si="2"/>
        <v>1</v>
      </c>
      <c r="F33" s="66" t="s">
        <v>221</v>
      </c>
      <c r="G33" s="68" t="s">
        <v>248</v>
      </c>
      <c r="H33" s="70" t="s">
        <v>123</v>
      </c>
      <c r="I33" s="95">
        <v>4.66</v>
      </c>
      <c r="J33" s="96">
        <v>17697</v>
      </c>
      <c r="K33" s="97">
        <v>2</v>
      </c>
      <c r="L33" s="96">
        <f t="shared" si="0"/>
        <v>164936.04</v>
      </c>
      <c r="M33" s="98">
        <f t="shared" si="3"/>
        <v>16</v>
      </c>
      <c r="N33" s="66">
        <v>4</v>
      </c>
      <c r="O33" s="96">
        <f t="shared" si="4"/>
        <v>41234.01</v>
      </c>
      <c r="P33" s="99">
        <v>12</v>
      </c>
      <c r="Q33" s="96">
        <f t="shared" si="5"/>
        <v>123702.03</v>
      </c>
      <c r="R33" s="96"/>
      <c r="S33" s="96">
        <f t="shared" si="6"/>
        <v>0</v>
      </c>
      <c r="T33" s="111">
        <f t="shared" si="7"/>
        <v>41234.01</v>
      </c>
      <c r="U33" s="96">
        <f t="shared" si="8"/>
        <v>206170.05000000002</v>
      </c>
      <c r="V33" s="96">
        <f t="shared" si="11"/>
        <v>20617.005000000005</v>
      </c>
      <c r="W33" s="96">
        <v>4</v>
      </c>
      <c r="X33" s="112">
        <v>0.4</v>
      </c>
      <c r="Y33" s="96">
        <f t="shared" si="24"/>
        <v>1769.7</v>
      </c>
      <c r="Z33" s="66">
        <v>9</v>
      </c>
      <c r="AA33" s="112">
        <v>0.5</v>
      </c>
      <c r="AB33" s="96">
        <f t="shared" si="25"/>
        <v>4977.28125</v>
      </c>
      <c r="AC33" s="96"/>
      <c r="AD33" s="112"/>
      <c r="AE33" s="96">
        <f t="shared" si="26"/>
        <v>0</v>
      </c>
      <c r="AF33" s="113"/>
      <c r="AG33" s="96"/>
      <c r="AH33" s="96">
        <f t="shared" si="12"/>
        <v>61851.014999999999</v>
      </c>
      <c r="AI33" s="69"/>
      <c r="AJ33" s="96">
        <f t="shared" si="9"/>
        <v>0</v>
      </c>
      <c r="AK33" s="224"/>
      <c r="AL33" s="224"/>
      <c r="AM33" s="96"/>
      <c r="AN33" s="96"/>
      <c r="AO33" s="113"/>
      <c r="AP33" s="127">
        <f t="shared" si="29"/>
        <v>61851.014999999999</v>
      </c>
      <c r="AQ33" s="127"/>
      <c r="AR33" s="96"/>
      <c r="AS33" s="96"/>
      <c r="AT33" s="96"/>
      <c r="AU33" s="96">
        <f t="shared" si="10"/>
        <v>357236.06625000003</v>
      </c>
      <c r="AV33" s="96">
        <f t="shared" si="1"/>
        <v>4286.8327950000003</v>
      </c>
      <c r="AW33" s="129">
        <f t="shared" si="28"/>
        <v>7</v>
      </c>
    </row>
    <row r="34" spans="1:50" s="36" customFormat="1" ht="30" customHeight="1">
      <c r="A34" s="66">
        <v>19</v>
      </c>
      <c r="B34" s="74" t="s">
        <v>97</v>
      </c>
      <c r="C34" s="271" t="s">
        <v>251</v>
      </c>
      <c r="D34" s="68" t="s">
        <v>95</v>
      </c>
      <c r="E34" s="69">
        <f t="shared" si="2"/>
        <v>0.1875</v>
      </c>
      <c r="F34" s="66" t="s">
        <v>236</v>
      </c>
      <c r="G34" s="68" t="s">
        <v>378</v>
      </c>
      <c r="H34" s="70" t="s">
        <v>346</v>
      </c>
      <c r="I34" s="95">
        <v>5.12</v>
      </c>
      <c r="J34" s="96">
        <v>17697</v>
      </c>
      <c r="K34" s="97">
        <v>2</v>
      </c>
      <c r="L34" s="96">
        <f t="shared" si="0"/>
        <v>181217.28</v>
      </c>
      <c r="M34" s="98">
        <f t="shared" si="3"/>
        <v>3</v>
      </c>
      <c r="N34" s="66"/>
      <c r="O34" s="96">
        <f t="shared" si="4"/>
        <v>0</v>
      </c>
      <c r="P34" s="99">
        <v>2</v>
      </c>
      <c r="Q34" s="96">
        <f t="shared" si="5"/>
        <v>22652.16</v>
      </c>
      <c r="R34" s="96">
        <v>1</v>
      </c>
      <c r="S34" s="96">
        <f t="shared" si="6"/>
        <v>11326.08</v>
      </c>
      <c r="T34" s="111">
        <f t="shared" si="7"/>
        <v>8494.56</v>
      </c>
      <c r="U34" s="96">
        <f t="shared" si="8"/>
        <v>42472.800000000003</v>
      </c>
      <c r="V34" s="96">
        <f t="shared" si="11"/>
        <v>4247.2800000000007</v>
      </c>
      <c r="W34" s="96"/>
      <c r="X34" s="112"/>
      <c r="Y34" s="96">
        <f t="shared" si="24"/>
        <v>0</v>
      </c>
      <c r="Z34" s="66"/>
      <c r="AA34" s="112"/>
      <c r="AB34" s="96">
        <f t="shared" si="25"/>
        <v>0</v>
      </c>
      <c r="AC34" s="96"/>
      <c r="AD34" s="112"/>
      <c r="AE34" s="96">
        <f t="shared" si="26"/>
        <v>0</v>
      </c>
      <c r="AF34" s="113"/>
      <c r="AG34" s="96"/>
      <c r="AH34" s="96">
        <f t="shared" si="12"/>
        <v>12741.84</v>
      </c>
      <c r="AI34" s="69"/>
      <c r="AJ34" s="96">
        <f t="shared" si="9"/>
        <v>0</v>
      </c>
      <c r="AK34" s="224"/>
      <c r="AL34" s="224"/>
      <c r="AM34" s="96"/>
      <c r="AN34" s="96"/>
      <c r="AO34" s="113"/>
      <c r="AP34" s="127"/>
      <c r="AQ34" s="96">
        <f>U34*0.35</f>
        <v>14865.48</v>
      </c>
      <c r="AR34" s="96"/>
      <c r="AS34" s="96"/>
      <c r="AT34" s="96"/>
      <c r="AU34" s="96">
        <f t="shared" si="10"/>
        <v>74327.399999999994</v>
      </c>
      <c r="AV34" s="96">
        <f t="shared" si="1"/>
        <v>891.92879999999991</v>
      </c>
      <c r="AW34" s="129">
        <f t="shared" si="28"/>
        <v>3</v>
      </c>
    </row>
    <row r="35" spans="1:50" s="36" customFormat="1" ht="30" customHeight="1">
      <c r="A35" s="66">
        <v>20</v>
      </c>
      <c r="B35" s="75" t="s">
        <v>115</v>
      </c>
      <c r="C35" s="271" t="s">
        <v>251</v>
      </c>
      <c r="D35" s="68" t="s">
        <v>95</v>
      </c>
      <c r="E35" s="69">
        <f t="shared" si="2"/>
        <v>0.5</v>
      </c>
      <c r="F35" s="66" t="s">
        <v>221</v>
      </c>
      <c r="G35" s="68" t="s">
        <v>248</v>
      </c>
      <c r="H35" s="70" t="s">
        <v>347</v>
      </c>
      <c r="I35" s="95">
        <v>4.74</v>
      </c>
      <c r="J35" s="96">
        <v>17697</v>
      </c>
      <c r="K35" s="97">
        <v>2</v>
      </c>
      <c r="L35" s="96">
        <f t="shared" si="0"/>
        <v>167767.56</v>
      </c>
      <c r="M35" s="98">
        <f t="shared" si="3"/>
        <v>8</v>
      </c>
      <c r="N35" s="66">
        <v>2</v>
      </c>
      <c r="O35" s="96">
        <f t="shared" si="4"/>
        <v>20970.945</v>
      </c>
      <c r="P35" s="99">
        <v>6</v>
      </c>
      <c r="Q35" s="96">
        <f t="shared" si="5"/>
        <v>62912.834999999999</v>
      </c>
      <c r="R35" s="96"/>
      <c r="S35" s="96">
        <f t="shared" si="6"/>
        <v>0</v>
      </c>
      <c r="T35" s="111">
        <f t="shared" si="7"/>
        <v>20970.945</v>
      </c>
      <c r="U35" s="96">
        <f t="shared" si="8"/>
        <v>104854.72500000001</v>
      </c>
      <c r="V35" s="96">
        <f t="shared" si="11"/>
        <v>10485.472500000002</v>
      </c>
      <c r="W35" s="96"/>
      <c r="X35" s="112"/>
      <c r="Y35" s="96">
        <f t="shared" si="24"/>
        <v>0</v>
      </c>
      <c r="Z35" s="66"/>
      <c r="AA35" s="112"/>
      <c r="AB35" s="96">
        <f t="shared" si="25"/>
        <v>0</v>
      </c>
      <c r="AC35" s="96">
        <v>1</v>
      </c>
      <c r="AD35" s="112">
        <v>0.6</v>
      </c>
      <c r="AE35" s="96">
        <f>J35*AD35</f>
        <v>10618.199999999999</v>
      </c>
      <c r="AF35" s="113"/>
      <c r="AG35" s="96"/>
      <c r="AH35" s="96">
        <f t="shared" si="12"/>
        <v>31456.4175</v>
      </c>
      <c r="AI35" s="69"/>
      <c r="AJ35" s="96">
        <f t="shared" si="9"/>
        <v>0</v>
      </c>
      <c r="AK35" s="224"/>
      <c r="AL35" s="224"/>
      <c r="AM35" s="96"/>
      <c r="AN35" s="96"/>
      <c r="AO35" s="113"/>
      <c r="AP35" s="127">
        <f>U35*0.3</f>
        <v>31456.4175</v>
      </c>
      <c r="AQ35" s="96"/>
      <c r="AR35" s="96"/>
      <c r="AS35" s="96"/>
      <c r="AT35" s="96"/>
      <c r="AU35" s="96">
        <f t="shared" si="10"/>
        <v>188871.23250000001</v>
      </c>
      <c r="AV35" s="96">
        <f t="shared" si="1"/>
        <v>2266.4547900000002</v>
      </c>
      <c r="AW35" s="129">
        <f t="shared" si="28"/>
        <v>8</v>
      </c>
    </row>
    <row r="36" spans="1:50" ht="30" customHeight="1">
      <c r="A36" s="66">
        <v>21</v>
      </c>
      <c r="B36" s="274" t="s">
        <v>112</v>
      </c>
      <c r="C36" s="271" t="s">
        <v>252</v>
      </c>
      <c r="D36" s="68" t="s">
        <v>95</v>
      </c>
      <c r="E36" s="69">
        <f t="shared" si="2"/>
        <v>0.125</v>
      </c>
      <c r="F36" s="66" t="s">
        <v>103</v>
      </c>
      <c r="G36" s="68" t="s">
        <v>248</v>
      </c>
      <c r="H36" s="71" t="s">
        <v>261</v>
      </c>
      <c r="I36" s="95">
        <v>4.74</v>
      </c>
      <c r="J36" s="96">
        <v>17697</v>
      </c>
      <c r="K36" s="97">
        <v>2</v>
      </c>
      <c r="L36" s="96">
        <f t="shared" si="0"/>
        <v>167767.56</v>
      </c>
      <c r="M36" s="98">
        <f t="shared" si="3"/>
        <v>2</v>
      </c>
      <c r="N36" s="66">
        <v>2</v>
      </c>
      <c r="O36" s="96">
        <f t="shared" si="4"/>
        <v>20970.945</v>
      </c>
      <c r="P36" s="99"/>
      <c r="Q36" s="96">
        <f t="shared" si="5"/>
        <v>0</v>
      </c>
      <c r="R36" s="96"/>
      <c r="S36" s="96">
        <f t="shared" si="6"/>
        <v>0</v>
      </c>
      <c r="T36" s="111">
        <f t="shared" si="7"/>
        <v>5242.7362499999999</v>
      </c>
      <c r="U36" s="96">
        <f t="shared" si="8"/>
        <v>26213.681250000001</v>
      </c>
      <c r="V36" s="96">
        <f t="shared" si="11"/>
        <v>2621.3681250000004</v>
      </c>
      <c r="W36" s="96">
        <v>2</v>
      </c>
      <c r="X36" s="112">
        <v>0.4</v>
      </c>
      <c r="Y36" s="96">
        <f t="shared" si="24"/>
        <v>884.85</v>
      </c>
      <c r="Z36" s="66"/>
      <c r="AA36" s="112"/>
      <c r="AB36" s="96">
        <f t="shared" si="25"/>
        <v>0</v>
      </c>
      <c r="AC36" s="96"/>
      <c r="AD36" s="112"/>
      <c r="AE36" s="96">
        <f t="shared" si="26"/>
        <v>0</v>
      </c>
      <c r="AF36" s="113"/>
      <c r="AG36" s="96"/>
      <c r="AH36" s="96">
        <f t="shared" si="12"/>
        <v>7864.1043749999999</v>
      </c>
      <c r="AI36" s="69"/>
      <c r="AJ36" s="96">
        <f t="shared" si="9"/>
        <v>0</v>
      </c>
      <c r="AK36" s="224"/>
      <c r="AL36" s="224"/>
      <c r="AM36" s="96"/>
      <c r="AN36" s="96"/>
      <c r="AO36" s="113"/>
      <c r="AP36" s="127">
        <f t="shared" ref="AP36" si="30">U36*0.3</f>
        <v>7864.1043749999999</v>
      </c>
      <c r="AQ36" s="96"/>
      <c r="AR36" s="96"/>
      <c r="AS36" s="96"/>
      <c r="AT36" s="96"/>
      <c r="AU36" s="96">
        <f t="shared" si="10"/>
        <v>45448.108125000006</v>
      </c>
      <c r="AV36" s="96">
        <f t="shared" si="1"/>
        <v>545.37729750000005</v>
      </c>
      <c r="AW36" s="129">
        <f t="shared" si="28"/>
        <v>2</v>
      </c>
      <c r="AX36" s="36"/>
    </row>
    <row r="37" spans="1:50" ht="30" customHeight="1">
      <c r="A37" s="66">
        <v>22</v>
      </c>
      <c r="B37" s="75" t="s">
        <v>254</v>
      </c>
      <c r="C37" s="348" t="s">
        <v>238</v>
      </c>
      <c r="D37" s="68" t="s">
        <v>95</v>
      </c>
      <c r="E37" s="69">
        <f t="shared" si="2"/>
        <v>0.625</v>
      </c>
      <c r="F37" s="66" t="s">
        <v>224</v>
      </c>
      <c r="G37" s="68" t="s">
        <v>378</v>
      </c>
      <c r="H37" s="222" t="s">
        <v>375</v>
      </c>
      <c r="I37" s="95">
        <v>4.8600000000000003</v>
      </c>
      <c r="J37" s="96">
        <v>17697</v>
      </c>
      <c r="K37" s="97">
        <v>2</v>
      </c>
      <c r="L37" s="96">
        <f t="shared" si="0"/>
        <v>172014.84000000003</v>
      </c>
      <c r="M37" s="98">
        <f t="shared" si="3"/>
        <v>10</v>
      </c>
      <c r="N37" s="66">
        <v>7</v>
      </c>
      <c r="O37" s="96">
        <f t="shared" si="4"/>
        <v>75256.492500000008</v>
      </c>
      <c r="P37" s="99">
        <v>2</v>
      </c>
      <c r="Q37" s="96">
        <f t="shared" si="5"/>
        <v>21501.855000000003</v>
      </c>
      <c r="R37" s="96">
        <v>1</v>
      </c>
      <c r="S37" s="96">
        <f t="shared" si="6"/>
        <v>10750.927500000002</v>
      </c>
      <c r="T37" s="111">
        <f t="shared" si="7"/>
        <v>26877.318750000002</v>
      </c>
      <c r="U37" s="96">
        <f t="shared" si="8"/>
        <v>134386.59375</v>
      </c>
      <c r="V37" s="96">
        <f t="shared" si="11"/>
        <v>13438.659375000001</v>
      </c>
      <c r="W37" s="96"/>
      <c r="X37" s="112"/>
      <c r="Y37" s="96">
        <f t="shared" si="24"/>
        <v>0</v>
      </c>
      <c r="Z37" s="66"/>
      <c r="AA37" s="112"/>
      <c r="AB37" s="96">
        <f t="shared" si="25"/>
        <v>0</v>
      </c>
      <c r="AC37" s="96"/>
      <c r="AD37" s="112"/>
      <c r="AE37" s="96">
        <f t="shared" si="26"/>
        <v>0</v>
      </c>
      <c r="AF37" s="113"/>
      <c r="AG37" s="96"/>
      <c r="AH37" s="96">
        <f t="shared" si="12"/>
        <v>40315.978125000001</v>
      </c>
      <c r="AI37" s="69">
        <v>3</v>
      </c>
      <c r="AJ37" s="96">
        <f t="shared" si="9"/>
        <v>1327.2750000000001</v>
      </c>
      <c r="AK37" s="224"/>
      <c r="AL37" s="224"/>
      <c r="AM37" s="96"/>
      <c r="AN37" s="96"/>
      <c r="AO37" s="113"/>
      <c r="AP37" s="127"/>
      <c r="AQ37" s="96">
        <f>U37*0.35</f>
        <v>47035.307812499996</v>
      </c>
      <c r="AR37" s="96"/>
      <c r="AS37" s="96"/>
      <c r="AT37" s="96"/>
      <c r="AU37" s="96">
        <f t="shared" si="10"/>
        <v>236503.81406249997</v>
      </c>
      <c r="AV37" s="96">
        <f t="shared" si="1"/>
        <v>2838.0457687499998</v>
      </c>
      <c r="AW37" s="129">
        <f t="shared" si="28"/>
        <v>10</v>
      </c>
      <c r="AX37" s="36"/>
    </row>
    <row r="38" spans="1:50" ht="30" customHeight="1">
      <c r="A38" s="66">
        <v>23</v>
      </c>
      <c r="B38" s="270" t="s">
        <v>255</v>
      </c>
      <c r="C38" s="271" t="s">
        <v>256</v>
      </c>
      <c r="D38" s="68" t="s">
        <v>95</v>
      </c>
      <c r="E38" s="69">
        <f t="shared" si="2"/>
        <v>0.8125</v>
      </c>
      <c r="F38" s="66" t="s">
        <v>229</v>
      </c>
      <c r="G38" s="68" t="s">
        <v>377</v>
      </c>
      <c r="H38" s="70" t="s">
        <v>225</v>
      </c>
      <c r="I38" s="95">
        <v>5.41</v>
      </c>
      <c r="J38" s="96">
        <v>17697</v>
      </c>
      <c r="K38" s="97">
        <v>2</v>
      </c>
      <c r="L38" s="96">
        <f t="shared" si="0"/>
        <v>191481.54</v>
      </c>
      <c r="M38" s="98">
        <f t="shared" si="3"/>
        <v>13</v>
      </c>
      <c r="N38" s="66"/>
      <c r="O38" s="96">
        <f t="shared" si="4"/>
        <v>0</v>
      </c>
      <c r="P38" s="99">
        <v>8</v>
      </c>
      <c r="Q38" s="96">
        <f t="shared" si="5"/>
        <v>95740.77</v>
      </c>
      <c r="R38" s="96">
        <v>5</v>
      </c>
      <c r="S38" s="96">
        <f t="shared" si="6"/>
        <v>59837.981250000004</v>
      </c>
      <c r="T38" s="111">
        <f t="shared" si="7"/>
        <v>38894.6878125</v>
      </c>
      <c r="U38" s="96">
        <f t="shared" si="8"/>
        <v>194473.43906250002</v>
      </c>
      <c r="V38" s="96">
        <f t="shared" si="11"/>
        <v>19447.343906250004</v>
      </c>
      <c r="W38" s="96"/>
      <c r="X38" s="112"/>
      <c r="Y38" s="96">
        <f t="shared" si="24"/>
        <v>0</v>
      </c>
      <c r="Z38" s="66">
        <v>12</v>
      </c>
      <c r="AA38" s="112">
        <v>0.4</v>
      </c>
      <c r="AB38" s="96">
        <f t="shared" si="25"/>
        <v>5309.1</v>
      </c>
      <c r="AC38" s="96"/>
      <c r="AD38" s="112"/>
      <c r="AE38" s="96">
        <f t="shared" si="26"/>
        <v>0</v>
      </c>
      <c r="AF38" s="113"/>
      <c r="AG38" s="96"/>
      <c r="AH38" s="96">
        <f t="shared" si="12"/>
        <v>58342.031718750004</v>
      </c>
      <c r="AI38" s="69"/>
      <c r="AJ38" s="96">
        <f t="shared" si="9"/>
        <v>0</v>
      </c>
      <c r="AK38" s="224">
        <v>1</v>
      </c>
      <c r="AL38" s="224">
        <f>J38*20%</f>
        <v>3539.4</v>
      </c>
      <c r="AM38" s="96"/>
      <c r="AN38" s="96"/>
      <c r="AO38" s="113"/>
      <c r="AP38" s="127"/>
      <c r="AQ38" s="96"/>
      <c r="AR38" s="96">
        <f>U38*0.4</f>
        <v>77789.375625000015</v>
      </c>
      <c r="AS38" s="96"/>
      <c r="AT38" s="96"/>
      <c r="AU38" s="96">
        <f t="shared" si="10"/>
        <v>358900.69031250011</v>
      </c>
      <c r="AV38" s="96">
        <f t="shared" si="1"/>
        <v>4306.8082837500015</v>
      </c>
      <c r="AW38" s="129">
        <f t="shared" si="28"/>
        <v>1</v>
      </c>
      <c r="AX38" s="36"/>
    </row>
    <row r="39" spans="1:50" ht="30" customHeight="1">
      <c r="A39" s="66">
        <v>24</v>
      </c>
      <c r="B39" s="270" t="s">
        <v>255</v>
      </c>
      <c r="C39" s="271" t="s">
        <v>258</v>
      </c>
      <c r="D39" s="68" t="s">
        <v>95</v>
      </c>
      <c r="E39" s="69">
        <f t="shared" si="2"/>
        <v>0.1875</v>
      </c>
      <c r="F39" s="66" t="s">
        <v>40</v>
      </c>
      <c r="G39" s="68" t="s">
        <v>379</v>
      </c>
      <c r="H39" s="70" t="s">
        <v>348</v>
      </c>
      <c r="I39" s="95">
        <v>4.7300000000000004</v>
      </c>
      <c r="J39" s="96">
        <v>17697</v>
      </c>
      <c r="K39" s="97">
        <v>2</v>
      </c>
      <c r="L39" s="96">
        <f t="shared" si="0"/>
        <v>167413.62000000002</v>
      </c>
      <c r="M39" s="98">
        <f t="shared" si="3"/>
        <v>3</v>
      </c>
      <c r="N39" s="66"/>
      <c r="O39" s="96">
        <f t="shared" si="4"/>
        <v>0</v>
      </c>
      <c r="P39" s="99">
        <v>3</v>
      </c>
      <c r="Q39" s="96">
        <f t="shared" si="5"/>
        <v>31390.053750000006</v>
      </c>
      <c r="R39" s="96"/>
      <c r="S39" s="96">
        <f t="shared" si="6"/>
        <v>0</v>
      </c>
      <c r="T39" s="111">
        <f t="shared" si="7"/>
        <v>7847.5134375000016</v>
      </c>
      <c r="U39" s="96">
        <f t="shared" si="8"/>
        <v>39237.567187500012</v>
      </c>
      <c r="V39" s="96">
        <f t="shared" si="11"/>
        <v>3923.7567187500013</v>
      </c>
      <c r="W39" s="96"/>
      <c r="X39" s="112"/>
      <c r="Y39" s="96">
        <f t="shared" si="24"/>
        <v>0</v>
      </c>
      <c r="Z39" s="66">
        <v>3</v>
      </c>
      <c r="AA39" s="112">
        <v>0.4</v>
      </c>
      <c r="AB39" s="96">
        <f t="shared" si="25"/>
        <v>1327.2750000000001</v>
      </c>
      <c r="AC39" s="96"/>
      <c r="AD39" s="112"/>
      <c r="AE39" s="96">
        <f t="shared" si="26"/>
        <v>0</v>
      </c>
      <c r="AF39" s="113"/>
      <c r="AG39" s="96"/>
      <c r="AH39" s="96">
        <f t="shared" si="12"/>
        <v>11771.270156250002</v>
      </c>
      <c r="AI39" s="69"/>
      <c r="AJ39" s="96">
        <f t="shared" si="9"/>
        <v>0</v>
      </c>
      <c r="AK39" s="224"/>
      <c r="AL39" s="224"/>
      <c r="AM39" s="96"/>
      <c r="AN39" s="96"/>
      <c r="AO39" s="113"/>
      <c r="AP39" s="127"/>
      <c r="AQ39" s="96"/>
      <c r="AR39" s="96"/>
      <c r="AS39" s="96"/>
      <c r="AT39" s="96"/>
      <c r="AU39" s="96">
        <f t="shared" si="10"/>
        <v>56259.869062500016</v>
      </c>
      <c r="AV39" s="96">
        <f t="shared" si="1"/>
        <v>675.11842875000025</v>
      </c>
      <c r="AW39" s="129"/>
      <c r="AX39" s="36"/>
    </row>
    <row r="40" spans="1:50" ht="30" customHeight="1">
      <c r="A40" s="66">
        <v>25</v>
      </c>
      <c r="B40" s="67" t="s">
        <v>259</v>
      </c>
      <c r="C40" s="348" t="s">
        <v>260</v>
      </c>
      <c r="D40" s="68" t="s">
        <v>95</v>
      </c>
      <c r="E40" s="69">
        <f t="shared" si="2"/>
        <v>1.125</v>
      </c>
      <c r="F40" s="66" t="s">
        <v>224</v>
      </c>
      <c r="G40" s="68" t="s">
        <v>378</v>
      </c>
      <c r="H40" s="70" t="s">
        <v>349</v>
      </c>
      <c r="I40" s="95">
        <v>4.79</v>
      </c>
      <c r="J40" s="96">
        <v>17697</v>
      </c>
      <c r="K40" s="97">
        <v>2</v>
      </c>
      <c r="L40" s="96">
        <f t="shared" si="0"/>
        <v>169537.26</v>
      </c>
      <c r="M40" s="98">
        <f t="shared" si="3"/>
        <v>18</v>
      </c>
      <c r="N40" s="66"/>
      <c r="O40" s="96">
        <f t="shared" si="4"/>
        <v>0</v>
      </c>
      <c r="P40" s="99">
        <v>15</v>
      </c>
      <c r="Q40" s="96">
        <f t="shared" si="5"/>
        <v>158941.18125000002</v>
      </c>
      <c r="R40" s="96">
        <v>3</v>
      </c>
      <c r="S40" s="96">
        <f t="shared" si="6"/>
        <v>31788.236250000002</v>
      </c>
      <c r="T40" s="111">
        <f t="shared" si="7"/>
        <v>47682.35437500001</v>
      </c>
      <c r="U40" s="96">
        <f t="shared" si="8"/>
        <v>238411.77187500003</v>
      </c>
      <c r="V40" s="96">
        <f t="shared" si="11"/>
        <v>23841.177187500005</v>
      </c>
      <c r="W40" s="96"/>
      <c r="X40" s="112"/>
      <c r="Y40" s="96">
        <f t="shared" si="24"/>
        <v>0</v>
      </c>
      <c r="Z40" s="66">
        <v>16</v>
      </c>
      <c r="AA40" s="112">
        <v>0.5</v>
      </c>
      <c r="AB40" s="96">
        <f t="shared" si="25"/>
        <v>8848.5</v>
      </c>
      <c r="AC40" s="96">
        <v>1</v>
      </c>
      <c r="AD40" s="112">
        <v>0.6</v>
      </c>
      <c r="AE40" s="96">
        <f>J40*AD40</f>
        <v>10618.199999999999</v>
      </c>
      <c r="AF40" s="113"/>
      <c r="AG40" s="96"/>
      <c r="AH40" s="96">
        <f t="shared" si="12"/>
        <v>71523.531562500008</v>
      </c>
      <c r="AI40" s="69"/>
      <c r="AJ40" s="96">
        <f t="shared" si="9"/>
        <v>0</v>
      </c>
      <c r="AK40" s="224">
        <v>1</v>
      </c>
      <c r="AL40" s="224">
        <f>J40*20%</f>
        <v>3539.4</v>
      </c>
      <c r="AM40" s="96"/>
      <c r="AN40" s="96"/>
      <c r="AO40" s="113"/>
      <c r="AP40" s="127"/>
      <c r="AQ40" s="96">
        <f>U40*0.35</f>
        <v>83444.120156250006</v>
      </c>
      <c r="AR40" s="96"/>
      <c r="AS40" s="96"/>
      <c r="AT40" s="96"/>
      <c r="AU40" s="96">
        <f t="shared" si="10"/>
        <v>440226.70078125008</v>
      </c>
      <c r="AV40" s="96">
        <f t="shared" si="1"/>
        <v>5282.7204093750006</v>
      </c>
      <c r="AW40" s="129">
        <f t="shared" ref="AW40" si="31">SUM(M40-Z40)</f>
        <v>2</v>
      </c>
      <c r="AX40" s="36"/>
    </row>
    <row r="41" spans="1:50" s="37" customFormat="1" ht="30" customHeight="1">
      <c r="A41" s="66">
        <v>26</v>
      </c>
      <c r="B41" s="74" t="s">
        <v>262</v>
      </c>
      <c r="C41" s="271" t="s">
        <v>228</v>
      </c>
      <c r="D41" s="68" t="s">
        <v>95</v>
      </c>
      <c r="E41" s="69">
        <f t="shared" si="2"/>
        <v>0.8125</v>
      </c>
      <c r="F41" s="66" t="s">
        <v>103</v>
      </c>
      <c r="G41" s="68" t="s">
        <v>248</v>
      </c>
      <c r="H41" s="222" t="s">
        <v>376</v>
      </c>
      <c r="I41" s="95">
        <v>4.8099999999999996</v>
      </c>
      <c r="J41" s="96">
        <v>17697</v>
      </c>
      <c r="K41" s="97">
        <v>2</v>
      </c>
      <c r="L41" s="96">
        <f t="shared" si="0"/>
        <v>170245.13999999998</v>
      </c>
      <c r="M41" s="98">
        <f t="shared" si="3"/>
        <v>13</v>
      </c>
      <c r="N41" s="66"/>
      <c r="O41" s="96">
        <f t="shared" si="4"/>
        <v>0</v>
      </c>
      <c r="P41" s="99">
        <v>11</v>
      </c>
      <c r="Q41" s="96">
        <f t="shared" si="5"/>
        <v>117043.53374999999</v>
      </c>
      <c r="R41" s="96">
        <v>2</v>
      </c>
      <c r="S41" s="96">
        <f t="shared" si="6"/>
        <v>21280.642499999998</v>
      </c>
      <c r="T41" s="111">
        <f t="shared" si="7"/>
        <v>34581.044062499997</v>
      </c>
      <c r="U41" s="96">
        <f t="shared" si="8"/>
        <v>172905.22031249997</v>
      </c>
      <c r="V41" s="96">
        <f t="shared" si="11"/>
        <v>17290.522031249999</v>
      </c>
      <c r="W41" s="96"/>
      <c r="X41" s="112"/>
      <c r="Y41" s="96">
        <f t="shared" si="24"/>
        <v>0</v>
      </c>
      <c r="Z41" s="66">
        <v>12</v>
      </c>
      <c r="AA41" s="112">
        <v>0.5</v>
      </c>
      <c r="AB41" s="96">
        <f t="shared" si="25"/>
        <v>6636.375</v>
      </c>
      <c r="AC41" s="96">
        <v>1</v>
      </c>
      <c r="AD41" s="112">
        <v>0.6</v>
      </c>
      <c r="AE41" s="96">
        <f>J41*AD41</f>
        <v>10618.199999999999</v>
      </c>
      <c r="AF41" s="113"/>
      <c r="AG41" s="96"/>
      <c r="AH41" s="96">
        <f t="shared" si="12"/>
        <v>51871.566093749985</v>
      </c>
      <c r="AI41" s="69"/>
      <c r="AJ41" s="96">
        <f t="shared" si="9"/>
        <v>0</v>
      </c>
      <c r="AK41" s="224">
        <v>1</v>
      </c>
      <c r="AL41" s="224">
        <f>J41*20%</f>
        <v>3539.4</v>
      </c>
      <c r="AM41" s="96"/>
      <c r="AN41" s="96"/>
      <c r="AO41" s="113"/>
      <c r="AP41" s="127">
        <f t="shared" ref="AP41" si="32">U41*0.3</f>
        <v>51871.566093749985</v>
      </c>
      <c r="AQ41" s="96"/>
      <c r="AR41" s="96"/>
      <c r="AS41" s="96"/>
      <c r="AT41" s="96"/>
      <c r="AU41" s="96">
        <f t="shared" si="10"/>
        <v>314732.84953124996</v>
      </c>
      <c r="AV41" s="96">
        <f t="shared" si="1"/>
        <v>3776.7941943749993</v>
      </c>
      <c r="AW41" s="129">
        <f t="shared" ref="AW41:AW57" si="33">SUM(M41-Z41)</f>
        <v>1</v>
      </c>
    </row>
    <row r="42" spans="1:50" s="37" customFormat="1" ht="30" customHeight="1">
      <c r="A42" s="66">
        <v>27</v>
      </c>
      <c r="B42" s="74" t="s">
        <v>332</v>
      </c>
      <c r="C42" s="271" t="s">
        <v>228</v>
      </c>
      <c r="D42" s="68" t="s">
        <v>95</v>
      </c>
      <c r="E42" s="69">
        <v>0.5</v>
      </c>
      <c r="F42" s="66" t="s">
        <v>229</v>
      </c>
      <c r="G42" s="68" t="s">
        <v>377</v>
      </c>
      <c r="H42" s="70" t="s">
        <v>371</v>
      </c>
      <c r="I42" s="95">
        <v>5.24</v>
      </c>
      <c r="J42" s="96">
        <v>17697</v>
      </c>
      <c r="K42" s="97">
        <v>2</v>
      </c>
      <c r="L42" s="96">
        <f t="shared" ref="L42" si="34">K42*J42*I42</f>
        <v>185464.56</v>
      </c>
      <c r="M42" s="98">
        <f t="shared" ref="M42" si="35">+N42+P42+R42</f>
        <v>4</v>
      </c>
      <c r="N42" s="66"/>
      <c r="O42" s="96">
        <f t="shared" ref="O42" si="36">L42/16*N42</f>
        <v>0</v>
      </c>
      <c r="P42" s="99"/>
      <c r="Q42" s="96">
        <f t="shared" ref="Q42" si="37">L42/16*P42</f>
        <v>0</v>
      </c>
      <c r="R42" s="96">
        <v>4</v>
      </c>
      <c r="S42" s="96">
        <f t="shared" ref="S42" si="38">L42/16*R42</f>
        <v>46366.14</v>
      </c>
      <c r="T42" s="111">
        <f t="shared" ref="T42" si="39">(O42+Q42+S42)*0.25</f>
        <v>11591.535</v>
      </c>
      <c r="U42" s="96">
        <f t="shared" ref="U42" si="40">T42+Q42+O42+S42</f>
        <v>57957.675000000003</v>
      </c>
      <c r="V42" s="96">
        <f t="shared" ref="V42" si="41">U42*10%</f>
        <v>5795.7675000000008</v>
      </c>
      <c r="W42" s="96"/>
      <c r="X42" s="112"/>
      <c r="Y42" s="96">
        <f t="shared" ref="Y42" si="42">J42/16*X42*W42</f>
        <v>0</v>
      </c>
      <c r="Z42" s="66">
        <v>4</v>
      </c>
      <c r="AA42" s="112">
        <v>0.5</v>
      </c>
      <c r="AB42" s="96">
        <f t="shared" ref="AB42" si="43">J42/16*Z42*AA42</f>
        <v>2212.125</v>
      </c>
      <c r="AC42" s="96"/>
      <c r="AD42" s="112"/>
      <c r="AE42" s="96">
        <f>J42*AD42</f>
        <v>0</v>
      </c>
      <c r="AF42" s="113"/>
      <c r="AG42" s="96"/>
      <c r="AH42" s="96">
        <f t="shared" ref="AH42" si="44">U42*30%</f>
        <v>17387.302500000002</v>
      </c>
      <c r="AI42" s="69"/>
      <c r="AJ42" s="96">
        <f t="shared" ref="AJ42" si="45">J42/16*40%*AI42</f>
        <v>0</v>
      </c>
      <c r="AK42" s="224"/>
      <c r="AL42" s="224"/>
      <c r="AM42" s="96"/>
      <c r="AN42" s="96"/>
      <c r="AO42" s="113"/>
      <c r="AP42" s="127"/>
      <c r="AQ42" s="96"/>
      <c r="AR42" s="96">
        <f t="shared" ref="AR42:AR43" si="46">U42*0.4</f>
        <v>23183.070000000003</v>
      </c>
      <c r="AS42" s="96"/>
      <c r="AT42" s="96"/>
      <c r="AU42" s="96">
        <f t="shared" si="10"/>
        <v>106535.94000000002</v>
      </c>
      <c r="AV42" s="96">
        <f t="shared" ref="AV42" si="47">AU42*12/1000</f>
        <v>1278.4312800000002</v>
      </c>
      <c r="AW42" s="129">
        <f t="shared" si="33"/>
        <v>0</v>
      </c>
    </row>
    <row r="43" spans="1:50" ht="30" customHeight="1">
      <c r="A43" s="66">
        <v>28</v>
      </c>
      <c r="B43" s="76" t="s">
        <v>99</v>
      </c>
      <c r="C43" s="271" t="s">
        <v>223</v>
      </c>
      <c r="D43" s="68" t="s">
        <v>95</v>
      </c>
      <c r="E43" s="69">
        <f t="shared" si="2"/>
        <v>0.25</v>
      </c>
      <c r="F43" s="66" t="s">
        <v>229</v>
      </c>
      <c r="G43" s="68" t="s">
        <v>377</v>
      </c>
      <c r="H43" s="70" t="s">
        <v>350</v>
      </c>
      <c r="I43" s="95">
        <v>5.16</v>
      </c>
      <c r="J43" s="96">
        <v>17697</v>
      </c>
      <c r="K43" s="97">
        <v>2</v>
      </c>
      <c r="L43" s="96">
        <f t="shared" si="0"/>
        <v>182633.04</v>
      </c>
      <c r="M43" s="98">
        <f t="shared" si="3"/>
        <v>4</v>
      </c>
      <c r="N43" s="66"/>
      <c r="O43" s="96">
        <f t="shared" si="4"/>
        <v>0</v>
      </c>
      <c r="P43" s="101">
        <v>4</v>
      </c>
      <c r="Q43" s="96">
        <f t="shared" si="5"/>
        <v>45658.26</v>
      </c>
      <c r="R43" s="96"/>
      <c r="S43" s="96">
        <f t="shared" si="6"/>
        <v>0</v>
      </c>
      <c r="T43" s="111">
        <f t="shared" si="7"/>
        <v>11414.565000000001</v>
      </c>
      <c r="U43" s="96">
        <f t="shared" si="8"/>
        <v>57072.825000000004</v>
      </c>
      <c r="V43" s="96">
        <f t="shared" si="11"/>
        <v>5707.2825000000012</v>
      </c>
      <c r="W43" s="96"/>
      <c r="X43" s="112"/>
      <c r="Y43" s="96">
        <f t="shared" si="24"/>
        <v>0</v>
      </c>
      <c r="Z43" s="66"/>
      <c r="AA43" s="112"/>
      <c r="AB43" s="96">
        <f t="shared" si="25"/>
        <v>0</v>
      </c>
      <c r="AC43" s="96"/>
      <c r="AD43" s="112"/>
      <c r="AE43" s="96">
        <f t="shared" si="26"/>
        <v>0</v>
      </c>
      <c r="AF43" s="113"/>
      <c r="AG43" s="96"/>
      <c r="AH43" s="96">
        <f t="shared" si="12"/>
        <v>17121.8475</v>
      </c>
      <c r="AI43" s="69"/>
      <c r="AJ43" s="96">
        <f t="shared" si="9"/>
        <v>0</v>
      </c>
      <c r="AK43" s="224"/>
      <c r="AL43" s="224"/>
      <c r="AM43" s="96"/>
      <c r="AN43" s="96"/>
      <c r="AO43" s="113"/>
      <c r="AP43" s="127"/>
      <c r="AQ43" s="96"/>
      <c r="AR43" s="96">
        <f t="shared" si="46"/>
        <v>22829.130000000005</v>
      </c>
      <c r="AS43" s="96"/>
      <c r="AT43" s="96"/>
      <c r="AU43" s="96">
        <f t="shared" si="10"/>
        <v>102731.08500000001</v>
      </c>
      <c r="AV43" s="96">
        <f t="shared" si="1"/>
        <v>1232.7730200000001</v>
      </c>
      <c r="AW43" s="129">
        <f t="shared" si="33"/>
        <v>4</v>
      </c>
      <c r="AX43" s="36"/>
    </row>
    <row r="44" spans="1:50" ht="30" customHeight="1">
      <c r="A44" s="66">
        <v>29</v>
      </c>
      <c r="B44" s="275" t="s">
        <v>263</v>
      </c>
      <c r="C44" s="271" t="s">
        <v>238</v>
      </c>
      <c r="D44" s="68" t="s">
        <v>95</v>
      </c>
      <c r="E44" s="69">
        <f>M44/16</f>
        <v>0.75</v>
      </c>
      <c r="F44" s="66" t="s">
        <v>103</v>
      </c>
      <c r="G44" s="68" t="s">
        <v>248</v>
      </c>
      <c r="H44" s="70" t="s">
        <v>127</v>
      </c>
      <c r="I44" s="95">
        <v>4.74</v>
      </c>
      <c r="J44" s="96">
        <v>17697</v>
      </c>
      <c r="K44" s="97">
        <v>2</v>
      </c>
      <c r="L44" s="96">
        <f t="shared" si="0"/>
        <v>167767.56</v>
      </c>
      <c r="M44" s="98">
        <f t="shared" si="3"/>
        <v>12</v>
      </c>
      <c r="N44" s="66"/>
      <c r="O44" s="96">
        <f>L44/16*N44</f>
        <v>0</v>
      </c>
      <c r="P44" s="99">
        <v>11</v>
      </c>
      <c r="Q44" s="96">
        <f>L44/16*P44</f>
        <v>115340.19749999999</v>
      </c>
      <c r="R44" s="96">
        <v>1</v>
      </c>
      <c r="S44" s="96">
        <f t="shared" si="6"/>
        <v>10485.4725</v>
      </c>
      <c r="T44" s="111">
        <f t="shared" si="7"/>
        <v>31456.4175</v>
      </c>
      <c r="U44" s="96">
        <f>T44+Q44+O44+S44</f>
        <v>157282.08749999999</v>
      </c>
      <c r="V44" s="96">
        <f t="shared" si="11"/>
        <v>15728.20875</v>
      </c>
      <c r="W44" s="96"/>
      <c r="X44" s="112"/>
      <c r="Y44" s="96">
        <f t="shared" si="24"/>
        <v>0</v>
      </c>
      <c r="Z44" s="66"/>
      <c r="AA44" s="112"/>
      <c r="AB44" s="96">
        <f t="shared" si="25"/>
        <v>0</v>
      </c>
      <c r="AC44" s="96"/>
      <c r="AD44" s="112"/>
      <c r="AE44" s="96">
        <f>J44*AD44</f>
        <v>0</v>
      </c>
      <c r="AF44" s="113"/>
      <c r="AG44" s="96"/>
      <c r="AH44" s="96">
        <f t="shared" si="12"/>
        <v>47184.626249999994</v>
      </c>
      <c r="AI44" s="69"/>
      <c r="AJ44" s="96">
        <f t="shared" si="9"/>
        <v>0</v>
      </c>
      <c r="AK44" s="224">
        <v>1</v>
      </c>
      <c r="AL44" s="224">
        <f>J44*20%</f>
        <v>3539.4</v>
      </c>
      <c r="AM44" s="96"/>
      <c r="AN44" s="96"/>
      <c r="AO44" s="113"/>
      <c r="AP44" s="127">
        <f>U44*0.3</f>
        <v>47184.626249999994</v>
      </c>
      <c r="AQ44" s="96"/>
      <c r="AR44" s="96"/>
      <c r="AS44" s="96"/>
      <c r="AT44" s="96"/>
      <c r="AU44" s="96">
        <f t="shared" si="10"/>
        <v>270918.94874999998</v>
      </c>
      <c r="AV44" s="96">
        <f t="shared" si="1"/>
        <v>3251.0273849999999</v>
      </c>
      <c r="AW44" s="129">
        <f t="shared" si="33"/>
        <v>12</v>
      </c>
      <c r="AX44" s="36"/>
    </row>
    <row r="45" spans="1:50" ht="30" customHeight="1">
      <c r="A45" s="66">
        <v>30</v>
      </c>
      <c r="B45" s="276" t="s">
        <v>264</v>
      </c>
      <c r="C45" s="271" t="s">
        <v>265</v>
      </c>
      <c r="D45" s="68" t="s">
        <v>95</v>
      </c>
      <c r="E45" s="69">
        <f t="shared" si="2"/>
        <v>0.75</v>
      </c>
      <c r="F45" s="66" t="s">
        <v>224</v>
      </c>
      <c r="G45" s="68" t="s">
        <v>378</v>
      </c>
      <c r="H45" s="70" t="s">
        <v>351</v>
      </c>
      <c r="I45" s="95">
        <v>4.8600000000000003</v>
      </c>
      <c r="J45" s="96">
        <v>17697</v>
      </c>
      <c r="K45" s="97">
        <v>2</v>
      </c>
      <c r="L45" s="96">
        <f t="shared" si="0"/>
        <v>172014.84000000003</v>
      </c>
      <c r="M45" s="98">
        <f t="shared" si="3"/>
        <v>12</v>
      </c>
      <c r="N45" s="66">
        <v>3</v>
      </c>
      <c r="O45" s="96">
        <f t="shared" si="4"/>
        <v>32252.782500000005</v>
      </c>
      <c r="P45" s="99">
        <v>9</v>
      </c>
      <c r="Q45" s="96">
        <f t="shared" si="5"/>
        <v>96758.347500000018</v>
      </c>
      <c r="R45" s="96"/>
      <c r="S45" s="96">
        <f t="shared" si="6"/>
        <v>0</v>
      </c>
      <c r="T45" s="111">
        <f t="shared" si="7"/>
        <v>32252.782500000005</v>
      </c>
      <c r="U45" s="96">
        <f t="shared" si="8"/>
        <v>161263.91250000003</v>
      </c>
      <c r="V45" s="96">
        <f t="shared" si="11"/>
        <v>16126.391250000004</v>
      </c>
      <c r="W45" s="96"/>
      <c r="X45" s="112"/>
      <c r="Y45" s="96">
        <f t="shared" si="24"/>
        <v>0</v>
      </c>
      <c r="Z45" s="66"/>
      <c r="AA45" s="112"/>
      <c r="AB45" s="96">
        <f t="shared" si="25"/>
        <v>0</v>
      </c>
      <c r="AC45" s="96"/>
      <c r="AD45" s="112"/>
      <c r="AE45" s="96">
        <f t="shared" si="26"/>
        <v>0</v>
      </c>
      <c r="AF45" s="113"/>
      <c r="AG45" s="96"/>
      <c r="AH45" s="96">
        <f t="shared" si="12"/>
        <v>48379.173750000009</v>
      </c>
      <c r="AI45" s="69"/>
      <c r="AJ45" s="96">
        <f t="shared" si="9"/>
        <v>0</v>
      </c>
      <c r="AK45" s="224"/>
      <c r="AL45" s="224"/>
      <c r="AM45" s="96">
        <v>1</v>
      </c>
      <c r="AN45" s="96">
        <v>17697</v>
      </c>
      <c r="AO45" s="113">
        <f>AN45*100%</f>
        <v>17697</v>
      </c>
      <c r="AP45" s="127"/>
      <c r="AQ45" s="96">
        <f>U45*0.35</f>
        <v>56442.369375000009</v>
      </c>
      <c r="AR45" s="96"/>
      <c r="AS45" s="96"/>
      <c r="AT45" s="96"/>
      <c r="AU45" s="96">
        <f t="shared" si="10"/>
        <v>299908.84687500005</v>
      </c>
      <c r="AV45" s="96">
        <f t="shared" si="1"/>
        <v>3598.9061625000004</v>
      </c>
      <c r="AW45" s="129">
        <f t="shared" si="33"/>
        <v>12</v>
      </c>
      <c r="AX45" s="36"/>
    </row>
    <row r="46" spans="1:50" s="233" customFormat="1" ht="30" customHeight="1">
      <c r="A46" s="66">
        <v>31</v>
      </c>
      <c r="B46" s="219" t="s">
        <v>111</v>
      </c>
      <c r="C46" s="277" t="s">
        <v>215</v>
      </c>
      <c r="D46" s="220" t="s">
        <v>95</v>
      </c>
      <c r="E46" s="221">
        <f t="shared" si="2"/>
        <v>1.3125</v>
      </c>
      <c r="F46" s="218" t="s">
        <v>229</v>
      </c>
      <c r="G46" s="68" t="s">
        <v>377</v>
      </c>
      <c r="H46" s="222" t="s">
        <v>154</v>
      </c>
      <c r="I46" s="223">
        <v>5.41</v>
      </c>
      <c r="J46" s="224">
        <v>17697</v>
      </c>
      <c r="K46" s="225">
        <v>2</v>
      </c>
      <c r="L46" s="224">
        <f t="shared" si="0"/>
        <v>191481.54</v>
      </c>
      <c r="M46" s="226">
        <f t="shared" si="3"/>
        <v>21</v>
      </c>
      <c r="N46" s="218">
        <v>21</v>
      </c>
      <c r="O46" s="224">
        <f t="shared" si="4"/>
        <v>251319.52125000002</v>
      </c>
      <c r="P46" s="227"/>
      <c r="Q46" s="224">
        <f t="shared" si="5"/>
        <v>0</v>
      </c>
      <c r="R46" s="224"/>
      <c r="S46" s="224">
        <f t="shared" si="6"/>
        <v>0</v>
      </c>
      <c r="T46" s="228">
        <f t="shared" si="7"/>
        <v>62829.880312500005</v>
      </c>
      <c r="U46" s="224">
        <f t="shared" si="8"/>
        <v>314149.40156250005</v>
      </c>
      <c r="V46" s="224">
        <f t="shared" si="11"/>
        <v>31414.940156250006</v>
      </c>
      <c r="W46" s="224">
        <v>12</v>
      </c>
      <c r="X46" s="229">
        <v>0.4</v>
      </c>
      <c r="Y46" s="224">
        <f t="shared" si="24"/>
        <v>5309.1</v>
      </c>
      <c r="Z46" s="218"/>
      <c r="AA46" s="229"/>
      <c r="AB46" s="224">
        <f t="shared" si="25"/>
        <v>0</v>
      </c>
      <c r="AC46" s="224">
        <v>1</v>
      </c>
      <c r="AD46" s="229">
        <v>0.5</v>
      </c>
      <c r="AE46" s="224">
        <f>J46*AD46</f>
        <v>8848.5</v>
      </c>
      <c r="AF46" s="230">
        <f>3692*10</f>
        <v>36920</v>
      </c>
      <c r="AG46" s="224"/>
      <c r="AH46" s="224">
        <f t="shared" si="12"/>
        <v>94244.820468750011</v>
      </c>
      <c r="AI46" s="221"/>
      <c r="AJ46" s="224">
        <f t="shared" si="9"/>
        <v>0</v>
      </c>
      <c r="AK46" s="224">
        <v>1</v>
      </c>
      <c r="AL46" s="224">
        <f>J46*20%</f>
        <v>3539.4</v>
      </c>
      <c r="AM46" s="224"/>
      <c r="AN46" s="224"/>
      <c r="AO46" s="230"/>
      <c r="AP46" s="231"/>
      <c r="AQ46" s="224"/>
      <c r="AR46" s="96">
        <f>U46*0.4</f>
        <v>125659.76062500002</v>
      </c>
      <c r="AS46" s="224"/>
      <c r="AT46" s="224"/>
      <c r="AU46" s="96">
        <f t="shared" si="10"/>
        <v>620085.92281250015</v>
      </c>
      <c r="AV46" s="224">
        <f t="shared" si="1"/>
        <v>7441.0310737500022</v>
      </c>
      <c r="AW46" s="232">
        <f t="shared" si="33"/>
        <v>21</v>
      </c>
    </row>
    <row r="47" spans="1:50" ht="30" customHeight="1">
      <c r="A47" s="66">
        <v>32</v>
      </c>
      <c r="B47" s="76" t="s">
        <v>107</v>
      </c>
      <c r="C47" s="271" t="s">
        <v>266</v>
      </c>
      <c r="D47" s="68" t="s">
        <v>95</v>
      </c>
      <c r="E47" s="69">
        <f t="shared" si="2"/>
        <v>0.1875</v>
      </c>
      <c r="F47" s="66" t="s">
        <v>40</v>
      </c>
      <c r="G47" s="68" t="s">
        <v>379</v>
      </c>
      <c r="H47" s="70" t="s">
        <v>352</v>
      </c>
      <c r="I47" s="95">
        <v>4.38</v>
      </c>
      <c r="J47" s="96">
        <v>17697</v>
      </c>
      <c r="K47" s="97">
        <v>2</v>
      </c>
      <c r="L47" s="96">
        <f t="shared" si="0"/>
        <v>155025.72</v>
      </c>
      <c r="M47" s="98">
        <f t="shared" si="3"/>
        <v>3</v>
      </c>
      <c r="N47" s="66">
        <v>2</v>
      </c>
      <c r="O47" s="96">
        <f t="shared" si="4"/>
        <v>19378.215</v>
      </c>
      <c r="P47" s="99">
        <v>1</v>
      </c>
      <c r="Q47" s="96">
        <f t="shared" si="5"/>
        <v>9689.1075000000001</v>
      </c>
      <c r="R47" s="96"/>
      <c r="S47" s="96">
        <f t="shared" si="6"/>
        <v>0</v>
      </c>
      <c r="T47" s="111">
        <f t="shared" si="7"/>
        <v>7266.8306250000005</v>
      </c>
      <c r="U47" s="96">
        <f t="shared" si="8"/>
        <v>36334.153124999997</v>
      </c>
      <c r="V47" s="96">
        <f t="shared" si="11"/>
        <v>3633.4153124999998</v>
      </c>
      <c r="W47" s="96"/>
      <c r="X47" s="112"/>
      <c r="Y47" s="96">
        <f t="shared" si="24"/>
        <v>0</v>
      </c>
      <c r="Z47" s="66"/>
      <c r="AA47" s="112"/>
      <c r="AB47" s="96">
        <f t="shared" si="25"/>
        <v>0</v>
      </c>
      <c r="AC47" s="96"/>
      <c r="AD47" s="112"/>
      <c r="AE47" s="96">
        <f t="shared" si="26"/>
        <v>0</v>
      </c>
      <c r="AF47" s="113"/>
      <c r="AG47" s="96"/>
      <c r="AH47" s="96">
        <f t="shared" si="12"/>
        <v>10900.245937499998</v>
      </c>
      <c r="AI47" s="69">
        <v>3</v>
      </c>
      <c r="AJ47" s="96">
        <f t="shared" si="9"/>
        <v>1327.2750000000001</v>
      </c>
      <c r="AK47" s="224"/>
      <c r="AL47" s="224"/>
      <c r="AM47" s="96"/>
      <c r="AN47" s="96"/>
      <c r="AO47" s="113"/>
      <c r="AP47" s="127"/>
      <c r="AQ47" s="96"/>
      <c r="AR47" s="96"/>
      <c r="AS47" s="96"/>
      <c r="AT47" s="96"/>
      <c r="AU47" s="96">
        <f t="shared" si="10"/>
        <v>52195.089374999996</v>
      </c>
      <c r="AV47" s="96">
        <f t="shared" si="1"/>
        <v>626.3410725</v>
      </c>
      <c r="AW47" s="129">
        <f t="shared" si="33"/>
        <v>3</v>
      </c>
      <c r="AX47" s="36"/>
    </row>
    <row r="48" spans="1:50" s="36" customFormat="1" ht="30" customHeight="1">
      <c r="A48" s="66">
        <v>33</v>
      </c>
      <c r="B48" s="75" t="s">
        <v>122</v>
      </c>
      <c r="C48" s="270" t="s">
        <v>265</v>
      </c>
      <c r="D48" s="68" t="s">
        <v>95</v>
      </c>
      <c r="E48" s="69">
        <f>M48/16</f>
        <v>0.375</v>
      </c>
      <c r="F48" s="66" t="s">
        <v>103</v>
      </c>
      <c r="G48" s="68" t="s">
        <v>248</v>
      </c>
      <c r="H48" s="70" t="s">
        <v>116</v>
      </c>
      <c r="I48" s="95">
        <v>4.66</v>
      </c>
      <c r="J48" s="96">
        <v>17697</v>
      </c>
      <c r="K48" s="97">
        <v>2</v>
      </c>
      <c r="L48" s="96">
        <f t="shared" si="0"/>
        <v>164936.04</v>
      </c>
      <c r="M48" s="98">
        <f t="shared" si="3"/>
        <v>6</v>
      </c>
      <c r="N48" s="66">
        <v>3</v>
      </c>
      <c r="O48" s="96">
        <f>L48/16*N48</f>
        <v>30925.5075</v>
      </c>
      <c r="P48" s="99">
        <v>3</v>
      </c>
      <c r="Q48" s="96">
        <f>L48/16*P48</f>
        <v>30925.5075</v>
      </c>
      <c r="R48" s="96"/>
      <c r="S48" s="96">
        <f t="shared" si="6"/>
        <v>0</v>
      </c>
      <c r="T48" s="111">
        <f t="shared" si="7"/>
        <v>15462.75375</v>
      </c>
      <c r="U48" s="96">
        <f>T48+Q48+O48+S48</f>
        <v>77313.768749999988</v>
      </c>
      <c r="V48" s="96">
        <f t="shared" si="11"/>
        <v>7731.376874999999</v>
      </c>
      <c r="W48" s="96"/>
      <c r="X48" s="112"/>
      <c r="Y48" s="96">
        <f t="shared" si="24"/>
        <v>0</v>
      </c>
      <c r="Z48" s="66"/>
      <c r="AA48" s="112"/>
      <c r="AB48" s="96">
        <f t="shared" si="25"/>
        <v>0</v>
      </c>
      <c r="AC48" s="96"/>
      <c r="AD48" s="112"/>
      <c r="AE48" s="96">
        <f t="shared" si="26"/>
        <v>0</v>
      </c>
      <c r="AF48" s="113"/>
      <c r="AG48" s="96"/>
      <c r="AH48" s="96">
        <f t="shared" si="12"/>
        <v>23194.130624999994</v>
      </c>
      <c r="AI48" s="69"/>
      <c r="AJ48" s="96">
        <f t="shared" si="9"/>
        <v>0</v>
      </c>
      <c r="AK48" s="224"/>
      <c r="AL48" s="224"/>
      <c r="AM48" s="96">
        <v>1</v>
      </c>
      <c r="AN48" s="96">
        <v>17697</v>
      </c>
      <c r="AO48" s="113">
        <f>AN48*100%</f>
        <v>17697</v>
      </c>
      <c r="AP48" s="127">
        <f>U48*0.3</f>
        <v>23194.130624999994</v>
      </c>
      <c r="AQ48" s="96"/>
      <c r="AR48" s="96"/>
      <c r="AS48" s="96"/>
      <c r="AT48" s="96"/>
      <c r="AU48" s="96">
        <f t="shared" si="10"/>
        <v>149130.40687499999</v>
      </c>
      <c r="AV48" s="96">
        <f t="shared" si="1"/>
        <v>1789.5648824999998</v>
      </c>
      <c r="AW48" s="129">
        <f t="shared" si="33"/>
        <v>6</v>
      </c>
    </row>
    <row r="49" spans="1:50" ht="30" customHeight="1">
      <c r="A49" s="66">
        <v>34</v>
      </c>
      <c r="B49" s="75" t="s">
        <v>267</v>
      </c>
      <c r="C49" s="271" t="s">
        <v>265</v>
      </c>
      <c r="D49" s="68" t="s">
        <v>95</v>
      </c>
      <c r="E49" s="69">
        <f t="shared" si="2"/>
        <v>0.75</v>
      </c>
      <c r="F49" s="66" t="s">
        <v>224</v>
      </c>
      <c r="G49" s="68" t="s">
        <v>378</v>
      </c>
      <c r="H49" s="70" t="s">
        <v>353</v>
      </c>
      <c r="I49" s="95">
        <v>5.2</v>
      </c>
      <c r="J49" s="96">
        <v>17697</v>
      </c>
      <c r="K49" s="97">
        <v>2</v>
      </c>
      <c r="L49" s="96">
        <f t="shared" si="0"/>
        <v>184048.80000000002</v>
      </c>
      <c r="M49" s="98">
        <f t="shared" si="3"/>
        <v>12</v>
      </c>
      <c r="N49" s="66"/>
      <c r="O49" s="96">
        <f t="shared" si="4"/>
        <v>0</v>
      </c>
      <c r="P49" s="99">
        <v>6</v>
      </c>
      <c r="Q49" s="96">
        <f t="shared" si="5"/>
        <v>69018.3</v>
      </c>
      <c r="R49" s="96">
        <v>6</v>
      </c>
      <c r="S49" s="96">
        <f t="shared" si="6"/>
        <v>69018.3</v>
      </c>
      <c r="T49" s="111">
        <f t="shared" si="7"/>
        <v>34509.15</v>
      </c>
      <c r="U49" s="96">
        <f t="shared" si="8"/>
        <v>172545.75</v>
      </c>
      <c r="V49" s="96">
        <f t="shared" si="11"/>
        <v>17254.575000000001</v>
      </c>
      <c r="W49" s="96"/>
      <c r="X49" s="112"/>
      <c r="Y49" s="96">
        <f t="shared" si="24"/>
        <v>0</v>
      </c>
      <c r="Z49" s="66"/>
      <c r="AA49" s="112"/>
      <c r="AB49" s="96">
        <f t="shared" si="25"/>
        <v>0</v>
      </c>
      <c r="AC49" s="96"/>
      <c r="AD49" s="112"/>
      <c r="AE49" s="96">
        <f t="shared" si="26"/>
        <v>0</v>
      </c>
      <c r="AF49" s="113"/>
      <c r="AG49" s="96"/>
      <c r="AH49" s="96">
        <f t="shared" si="12"/>
        <v>51763.724999999999</v>
      </c>
      <c r="AI49" s="69"/>
      <c r="AJ49" s="96">
        <f t="shared" si="9"/>
        <v>0</v>
      </c>
      <c r="AK49" s="224"/>
      <c r="AL49" s="224"/>
      <c r="AM49" s="96">
        <v>1</v>
      </c>
      <c r="AN49" s="96">
        <v>17697</v>
      </c>
      <c r="AO49" s="113">
        <f>AN49*100%</f>
        <v>17697</v>
      </c>
      <c r="AP49" s="127"/>
      <c r="AQ49" s="96">
        <f>U49*0.35</f>
        <v>60391.012499999997</v>
      </c>
      <c r="AR49" s="96"/>
      <c r="AS49" s="96"/>
      <c r="AT49" s="96"/>
      <c r="AU49" s="96">
        <f t="shared" si="10"/>
        <v>319652.0625</v>
      </c>
      <c r="AV49" s="96">
        <f t="shared" si="1"/>
        <v>3835.8247500000002</v>
      </c>
      <c r="AW49" s="129">
        <f t="shared" si="33"/>
        <v>12</v>
      </c>
      <c r="AX49" s="36"/>
    </row>
    <row r="50" spans="1:50" ht="30" customHeight="1">
      <c r="A50" s="66">
        <v>35</v>
      </c>
      <c r="B50" s="75" t="s">
        <v>336</v>
      </c>
      <c r="C50" s="271" t="s">
        <v>215</v>
      </c>
      <c r="D50" s="68" t="s">
        <v>95</v>
      </c>
      <c r="E50" s="69">
        <v>1</v>
      </c>
      <c r="F50" s="66" t="s">
        <v>224</v>
      </c>
      <c r="G50" s="68" t="s">
        <v>378</v>
      </c>
      <c r="H50" s="70" t="s">
        <v>123</v>
      </c>
      <c r="I50" s="95">
        <v>4.72</v>
      </c>
      <c r="J50" s="96">
        <v>17697</v>
      </c>
      <c r="K50" s="97">
        <v>2</v>
      </c>
      <c r="L50" s="96">
        <f t="shared" ref="L50" si="48">K50*J50*I50</f>
        <v>167059.68</v>
      </c>
      <c r="M50" s="98">
        <f t="shared" ref="M50" si="49">+N50+P50+R50</f>
        <v>16</v>
      </c>
      <c r="N50" s="66">
        <v>16</v>
      </c>
      <c r="O50" s="96">
        <f t="shared" ref="O50" si="50">L50/16*N50</f>
        <v>167059.68</v>
      </c>
      <c r="P50" s="99"/>
      <c r="Q50" s="96">
        <f t="shared" ref="Q50" si="51">L50/16*P50</f>
        <v>0</v>
      </c>
      <c r="R50" s="96"/>
      <c r="S50" s="96">
        <f t="shared" ref="S50" si="52">L50/16*R50</f>
        <v>0</v>
      </c>
      <c r="T50" s="111">
        <f t="shared" ref="T50" si="53">(O50+Q50+S50)*0.25</f>
        <v>41764.92</v>
      </c>
      <c r="U50" s="96">
        <f t="shared" ref="U50" si="54">T50+Q50+O50+S50</f>
        <v>208824.59999999998</v>
      </c>
      <c r="V50" s="96">
        <f t="shared" ref="V50" si="55">U50*10%</f>
        <v>20882.46</v>
      </c>
      <c r="W50" s="96">
        <v>10</v>
      </c>
      <c r="X50" s="112">
        <v>0.4</v>
      </c>
      <c r="Y50" s="96">
        <f t="shared" ref="Y50" si="56">J50/16*X50*W50</f>
        <v>4424.25</v>
      </c>
      <c r="Z50" s="66"/>
      <c r="AA50" s="112"/>
      <c r="AB50" s="96">
        <f t="shared" ref="AB50" si="57">J50/16*Z50*AA50</f>
        <v>0</v>
      </c>
      <c r="AC50" s="96">
        <v>1</v>
      </c>
      <c r="AD50" s="112">
        <v>0.5</v>
      </c>
      <c r="AE50" s="96">
        <f>J50*AD50</f>
        <v>8848.5</v>
      </c>
      <c r="AF50" s="113"/>
      <c r="AG50" s="96"/>
      <c r="AH50" s="96">
        <f t="shared" ref="AH50" si="58">U50*30%</f>
        <v>62647.37999999999</v>
      </c>
      <c r="AI50" s="69"/>
      <c r="AJ50" s="96">
        <f t="shared" ref="AJ50" si="59">J50/16*40%*AI50</f>
        <v>0</v>
      </c>
      <c r="AK50" s="224">
        <v>1</v>
      </c>
      <c r="AL50" s="224">
        <f>J50*20%</f>
        <v>3539.4</v>
      </c>
      <c r="AM50" s="96"/>
      <c r="AN50" s="96"/>
      <c r="AO50" s="113">
        <f>AN50*100%</f>
        <v>0</v>
      </c>
      <c r="AP50" s="127"/>
      <c r="AQ50" s="96">
        <f>U50*0.35</f>
        <v>73088.609999999986</v>
      </c>
      <c r="AR50" s="96"/>
      <c r="AS50" s="96"/>
      <c r="AT50" s="96"/>
      <c r="AU50" s="96">
        <f t="shared" si="10"/>
        <v>382255.19999999995</v>
      </c>
      <c r="AV50" s="96">
        <f t="shared" ref="AV50" si="60">AU50*12/1000</f>
        <v>4587.0623999999998</v>
      </c>
      <c r="AW50" s="129"/>
      <c r="AX50" s="36"/>
    </row>
    <row r="51" spans="1:50" ht="30" customHeight="1">
      <c r="A51" s="66">
        <v>36</v>
      </c>
      <c r="B51" s="76" t="s">
        <v>268</v>
      </c>
      <c r="C51" s="271" t="s">
        <v>228</v>
      </c>
      <c r="D51" s="68" t="s">
        <v>95</v>
      </c>
      <c r="E51" s="69">
        <f>M51/16</f>
        <v>1</v>
      </c>
      <c r="F51" s="66" t="s">
        <v>103</v>
      </c>
      <c r="G51" s="68" t="s">
        <v>248</v>
      </c>
      <c r="H51" s="70" t="s">
        <v>354</v>
      </c>
      <c r="I51" s="95">
        <v>4.9000000000000004</v>
      </c>
      <c r="J51" s="96">
        <v>17697</v>
      </c>
      <c r="K51" s="97">
        <v>2</v>
      </c>
      <c r="L51" s="96">
        <f t="shared" si="0"/>
        <v>173430.6</v>
      </c>
      <c r="M51" s="98">
        <f t="shared" si="3"/>
        <v>16</v>
      </c>
      <c r="N51" s="66"/>
      <c r="O51" s="96">
        <f>L51/16*N51</f>
        <v>0</v>
      </c>
      <c r="P51" s="99">
        <v>16</v>
      </c>
      <c r="Q51" s="96">
        <f>L51/16*P51</f>
        <v>173430.6</v>
      </c>
      <c r="R51" s="96"/>
      <c r="S51" s="96">
        <f t="shared" si="6"/>
        <v>0</v>
      </c>
      <c r="T51" s="111">
        <f t="shared" si="7"/>
        <v>43357.65</v>
      </c>
      <c r="U51" s="96">
        <f>T51+Q51+O51+S51</f>
        <v>216788.25</v>
      </c>
      <c r="V51" s="96">
        <f t="shared" si="11"/>
        <v>21678.825000000001</v>
      </c>
      <c r="W51" s="96"/>
      <c r="X51" s="112"/>
      <c r="Y51" s="96">
        <f t="shared" si="24"/>
        <v>0</v>
      </c>
      <c r="Z51" s="66">
        <v>16</v>
      </c>
      <c r="AA51" s="112">
        <v>0.5</v>
      </c>
      <c r="AB51" s="96">
        <f t="shared" si="25"/>
        <v>8848.5</v>
      </c>
      <c r="AC51" s="96"/>
      <c r="AD51" s="112"/>
      <c r="AE51" s="96">
        <f t="shared" si="26"/>
        <v>0</v>
      </c>
      <c r="AF51" s="113"/>
      <c r="AG51" s="96"/>
      <c r="AH51" s="96">
        <f t="shared" si="12"/>
        <v>65036.474999999999</v>
      </c>
      <c r="AI51" s="69"/>
      <c r="AJ51" s="96">
        <f t="shared" si="9"/>
        <v>0</v>
      </c>
      <c r="AK51" s="224"/>
      <c r="AL51" s="224"/>
      <c r="AM51" s="96"/>
      <c r="AN51" s="96"/>
      <c r="AO51" s="113"/>
      <c r="AP51" s="127">
        <f>U51*0.3</f>
        <v>65036.474999999999</v>
      </c>
      <c r="AQ51" s="96"/>
      <c r="AR51" s="96"/>
      <c r="AS51" s="96"/>
      <c r="AT51" s="96"/>
      <c r="AU51" s="96">
        <f t="shared" si="10"/>
        <v>377388.52499999997</v>
      </c>
      <c r="AV51" s="96">
        <f t="shared" si="1"/>
        <v>4528.6623</v>
      </c>
      <c r="AW51" s="129">
        <f t="shared" si="33"/>
        <v>0</v>
      </c>
      <c r="AX51" s="36"/>
    </row>
    <row r="52" spans="1:50" ht="30" customHeight="1">
      <c r="A52" s="66">
        <v>37</v>
      </c>
      <c r="B52" s="76" t="s">
        <v>329</v>
      </c>
      <c r="C52" s="271" t="s">
        <v>334</v>
      </c>
      <c r="D52" s="68" t="s">
        <v>95</v>
      </c>
      <c r="E52" s="69">
        <v>0.1</v>
      </c>
      <c r="F52" s="66" t="s">
        <v>40</v>
      </c>
      <c r="G52" s="68" t="s">
        <v>379</v>
      </c>
      <c r="H52" s="70" t="s">
        <v>253</v>
      </c>
      <c r="I52" s="95">
        <v>4.33</v>
      </c>
      <c r="J52" s="96">
        <v>17697</v>
      </c>
      <c r="K52" s="97">
        <v>2</v>
      </c>
      <c r="L52" s="96">
        <f t="shared" ref="L52" si="61">K52*J52*I52</f>
        <v>153256.01999999999</v>
      </c>
      <c r="M52" s="98">
        <f t="shared" ref="M52" si="62">+N52+P52+R52</f>
        <v>1</v>
      </c>
      <c r="N52" s="66"/>
      <c r="O52" s="96">
        <f t="shared" ref="O52:O56" si="63">L52/16*N52</f>
        <v>0</v>
      </c>
      <c r="P52" s="99">
        <v>1</v>
      </c>
      <c r="Q52" s="96">
        <f t="shared" ref="Q52:Q56" si="64">L52/16*P52</f>
        <v>9578.5012499999993</v>
      </c>
      <c r="R52" s="96"/>
      <c r="S52" s="96">
        <f t="shared" ref="S52" si="65">L52/16*R52</f>
        <v>0</v>
      </c>
      <c r="T52" s="111">
        <f t="shared" ref="T52" si="66">(O52+Q52+S52)*0.25</f>
        <v>2394.6253124999998</v>
      </c>
      <c r="U52" s="96">
        <f t="shared" ref="U52:U56" si="67">T52+Q52+O52+S52</f>
        <v>11973.1265625</v>
      </c>
      <c r="V52" s="96">
        <f t="shared" ref="V52" si="68">U52*10%</f>
        <v>1197.3126562499999</v>
      </c>
      <c r="W52" s="96"/>
      <c r="X52" s="112"/>
      <c r="Y52" s="96">
        <f t="shared" ref="Y52" si="69">J52/16*X52*W52</f>
        <v>0</v>
      </c>
      <c r="Z52" s="66"/>
      <c r="AA52" s="112"/>
      <c r="AB52" s="96">
        <f t="shared" ref="AB52" si="70">J52/16*Z52*AA52</f>
        <v>0</v>
      </c>
      <c r="AC52" s="96"/>
      <c r="AD52" s="112"/>
      <c r="AE52" s="96">
        <f t="shared" ref="AE52" si="71">S52*AD52*AC52</f>
        <v>0</v>
      </c>
      <c r="AF52" s="113"/>
      <c r="AG52" s="96"/>
      <c r="AH52" s="96">
        <f t="shared" ref="AH52" si="72">U52*30%</f>
        <v>3591.93796875</v>
      </c>
      <c r="AI52" s="69">
        <v>1</v>
      </c>
      <c r="AJ52" s="96">
        <f t="shared" ref="AJ52" si="73">J52/16*40%*AI52</f>
        <v>442.42500000000001</v>
      </c>
      <c r="AK52" s="224"/>
      <c r="AL52" s="224"/>
      <c r="AM52" s="96"/>
      <c r="AN52" s="96"/>
      <c r="AO52" s="113"/>
      <c r="AP52" s="127"/>
      <c r="AQ52" s="96"/>
      <c r="AR52" s="96"/>
      <c r="AS52" s="96"/>
      <c r="AT52" s="96"/>
      <c r="AU52" s="96">
        <f t="shared" si="10"/>
        <v>17204.802187499998</v>
      </c>
      <c r="AV52" s="96">
        <f t="shared" ref="AV52" si="74">AU52*12/1000</f>
        <v>206.45762624999998</v>
      </c>
      <c r="AW52" s="129"/>
      <c r="AX52" s="36"/>
    </row>
    <row r="53" spans="1:50" s="233" customFormat="1" ht="30" customHeight="1">
      <c r="A53" s="66">
        <v>38</v>
      </c>
      <c r="B53" s="219" t="s">
        <v>117</v>
      </c>
      <c r="C53" s="277" t="s">
        <v>269</v>
      </c>
      <c r="D53" s="220" t="s">
        <v>95</v>
      </c>
      <c r="E53" s="69">
        <f t="shared" ref="E53:E56" si="75">M53/16</f>
        <v>0.5</v>
      </c>
      <c r="F53" s="218" t="s">
        <v>103</v>
      </c>
      <c r="G53" s="68" t="s">
        <v>248</v>
      </c>
      <c r="H53" s="222" t="s">
        <v>253</v>
      </c>
      <c r="I53" s="223">
        <v>4.74</v>
      </c>
      <c r="J53" s="224">
        <v>17697</v>
      </c>
      <c r="K53" s="225">
        <v>2</v>
      </c>
      <c r="L53" s="224">
        <f t="shared" si="0"/>
        <v>167767.56</v>
      </c>
      <c r="M53" s="226">
        <f t="shared" si="3"/>
        <v>8</v>
      </c>
      <c r="N53" s="218">
        <v>2</v>
      </c>
      <c r="O53" s="96">
        <f t="shared" si="63"/>
        <v>20970.945</v>
      </c>
      <c r="P53" s="227">
        <v>2</v>
      </c>
      <c r="Q53" s="96">
        <f t="shared" si="64"/>
        <v>20970.945</v>
      </c>
      <c r="R53" s="224">
        <v>4</v>
      </c>
      <c r="S53" s="96">
        <f t="shared" si="6"/>
        <v>41941.89</v>
      </c>
      <c r="T53" s="111">
        <f t="shared" si="7"/>
        <v>20970.945</v>
      </c>
      <c r="U53" s="96">
        <f t="shared" si="67"/>
        <v>104854.72500000001</v>
      </c>
      <c r="V53" s="224">
        <f t="shared" si="11"/>
        <v>10485.472500000002</v>
      </c>
      <c r="W53" s="224"/>
      <c r="X53" s="229"/>
      <c r="Y53" s="224">
        <f t="shared" si="24"/>
        <v>0</v>
      </c>
      <c r="Z53" s="218"/>
      <c r="AA53" s="229"/>
      <c r="AB53" s="224">
        <f t="shared" si="25"/>
        <v>0</v>
      </c>
      <c r="AC53" s="224"/>
      <c r="AD53" s="229"/>
      <c r="AE53" s="224">
        <f t="shared" si="26"/>
        <v>0</v>
      </c>
      <c r="AF53" s="230"/>
      <c r="AG53" s="224"/>
      <c r="AH53" s="224">
        <f t="shared" si="12"/>
        <v>31456.4175</v>
      </c>
      <c r="AI53" s="221"/>
      <c r="AJ53" s="224">
        <f t="shared" si="9"/>
        <v>0</v>
      </c>
      <c r="AK53" s="224"/>
      <c r="AL53" s="224"/>
      <c r="AM53" s="224"/>
      <c r="AN53" s="224"/>
      <c r="AO53" s="230"/>
      <c r="AP53" s="127">
        <f t="shared" ref="AP53:AP56" si="76">U53*0.3</f>
        <v>31456.4175</v>
      </c>
      <c r="AQ53" s="224"/>
      <c r="AR53" s="224"/>
      <c r="AS53" s="224"/>
      <c r="AT53" s="224"/>
      <c r="AU53" s="96">
        <f t="shared" si="10"/>
        <v>178253.03250000003</v>
      </c>
      <c r="AV53" s="224">
        <f t="shared" si="1"/>
        <v>2139.0363900000007</v>
      </c>
      <c r="AW53" s="232">
        <f t="shared" si="33"/>
        <v>8</v>
      </c>
    </row>
    <row r="54" spans="1:50" ht="30" customHeight="1">
      <c r="A54" s="66">
        <v>39</v>
      </c>
      <c r="B54" s="74" t="s">
        <v>270</v>
      </c>
      <c r="C54" s="348" t="s">
        <v>235</v>
      </c>
      <c r="D54" s="68" t="s">
        <v>95</v>
      </c>
      <c r="E54" s="69">
        <f t="shared" si="75"/>
        <v>1.125</v>
      </c>
      <c r="F54" s="66" t="s">
        <v>224</v>
      </c>
      <c r="G54" s="68" t="s">
        <v>378</v>
      </c>
      <c r="H54" s="70" t="s">
        <v>232</v>
      </c>
      <c r="I54" s="95">
        <v>4.95</v>
      </c>
      <c r="J54" s="96">
        <v>17697</v>
      </c>
      <c r="K54" s="97">
        <v>2</v>
      </c>
      <c r="L54" s="96">
        <f t="shared" si="0"/>
        <v>175200.30000000002</v>
      </c>
      <c r="M54" s="98">
        <f t="shared" si="3"/>
        <v>18</v>
      </c>
      <c r="N54" s="66"/>
      <c r="O54" s="96">
        <f t="shared" si="63"/>
        <v>0</v>
      </c>
      <c r="P54" s="99">
        <v>12</v>
      </c>
      <c r="Q54" s="96">
        <f t="shared" si="64"/>
        <v>131400.22500000001</v>
      </c>
      <c r="R54" s="96">
        <v>6</v>
      </c>
      <c r="S54" s="96">
        <f t="shared" si="6"/>
        <v>65700.112500000003</v>
      </c>
      <c r="T54" s="111">
        <f t="shared" si="7"/>
        <v>49275.084375000006</v>
      </c>
      <c r="U54" s="96">
        <f t="shared" si="67"/>
        <v>246375.421875</v>
      </c>
      <c r="V54" s="96">
        <f t="shared" si="11"/>
        <v>24637.542187500003</v>
      </c>
      <c r="W54" s="96"/>
      <c r="X54" s="112"/>
      <c r="Y54" s="96">
        <f t="shared" si="24"/>
        <v>0</v>
      </c>
      <c r="Z54" s="66">
        <v>16</v>
      </c>
      <c r="AA54" s="112">
        <v>0.4</v>
      </c>
      <c r="AB54" s="96">
        <f t="shared" si="25"/>
        <v>7078.8</v>
      </c>
      <c r="AC54" s="96">
        <v>1</v>
      </c>
      <c r="AD54" s="112">
        <v>0.6</v>
      </c>
      <c r="AE54" s="96">
        <f>J54*AD54</f>
        <v>10618.199999999999</v>
      </c>
      <c r="AF54" s="113"/>
      <c r="AG54" s="96"/>
      <c r="AH54" s="96">
        <f t="shared" si="12"/>
        <v>73912.626562499994</v>
      </c>
      <c r="AI54" s="69">
        <v>2</v>
      </c>
      <c r="AJ54" s="96">
        <f t="shared" si="9"/>
        <v>884.85</v>
      </c>
      <c r="AK54" s="224"/>
      <c r="AL54" s="224"/>
      <c r="AM54" s="96"/>
      <c r="AN54" s="96"/>
      <c r="AO54" s="113"/>
      <c r="AP54" s="127"/>
      <c r="AQ54" s="96">
        <f>U54*0.35</f>
        <v>86231.397656249988</v>
      </c>
      <c r="AR54" s="96"/>
      <c r="AS54" s="96"/>
      <c r="AT54" s="96"/>
      <c r="AU54" s="96">
        <f t="shared" si="10"/>
        <v>449738.83828124992</v>
      </c>
      <c r="AV54" s="96">
        <f t="shared" si="1"/>
        <v>5396.8660593749992</v>
      </c>
      <c r="AW54" s="129">
        <f t="shared" si="33"/>
        <v>2</v>
      </c>
      <c r="AX54" s="36"/>
    </row>
    <row r="55" spans="1:50" ht="30" customHeight="1">
      <c r="A55" s="66">
        <v>40</v>
      </c>
      <c r="B55" s="270" t="s">
        <v>271</v>
      </c>
      <c r="C55" s="271" t="s">
        <v>272</v>
      </c>
      <c r="D55" s="68" t="s">
        <v>95</v>
      </c>
      <c r="E55" s="69">
        <f t="shared" si="75"/>
        <v>0.625</v>
      </c>
      <c r="F55" s="66" t="s">
        <v>103</v>
      </c>
      <c r="G55" s="68" t="s">
        <v>248</v>
      </c>
      <c r="H55" s="70" t="s">
        <v>355</v>
      </c>
      <c r="I55" s="95">
        <v>4.99</v>
      </c>
      <c r="J55" s="96">
        <v>17697</v>
      </c>
      <c r="K55" s="97">
        <v>2</v>
      </c>
      <c r="L55" s="96">
        <f t="shared" si="0"/>
        <v>176616.06</v>
      </c>
      <c r="M55" s="98">
        <f t="shared" si="3"/>
        <v>10</v>
      </c>
      <c r="N55" s="66"/>
      <c r="O55" s="96">
        <f t="shared" si="63"/>
        <v>0</v>
      </c>
      <c r="P55" s="99">
        <v>6</v>
      </c>
      <c r="Q55" s="96">
        <f t="shared" si="64"/>
        <v>66231.022499999992</v>
      </c>
      <c r="R55" s="96">
        <v>4</v>
      </c>
      <c r="S55" s="96">
        <f t="shared" si="6"/>
        <v>44154.014999999999</v>
      </c>
      <c r="T55" s="111">
        <f t="shared" si="7"/>
        <v>27596.259374999998</v>
      </c>
      <c r="U55" s="96">
        <f t="shared" si="67"/>
        <v>137981.296875</v>
      </c>
      <c r="V55" s="96">
        <f t="shared" si="11"/>
        <v>13798.129687500001</v>
      </c>
      <c r="W55" s="96"/>
      <c r="X55" s="112"/>
      <c r="Y55" s="96">
        <f t="shared" si="24"/>
        <v>0</v>
      </c>
      <c r="Z55" s="66">
        <v>10</v>
      </c>
      <c r="AA55" s="112">
        <v>0.4</v>
      </c>
      <c r="AB55" s="96">
        <f t="shared" si="25"/>
        <v>4424.25</v>
      </c>
      <c r="AC55" s="96">
        <v>1</v>
      </c>
      <c r="AD55" s="112">
        <v>0.6</v>
      </c>
      <c r="AE55" s="96">
        <f>J55*AD55</f>
        <v>10618.199999999999</v>
      </c>
      <c r="AF55" s="113"/>
      <c r="AG55" s="96"/>
      <c r="AH55" s="96">
        <f t="shared" si="12"/>
        <v>41394.389062499999</v>
      </c>
      <c r="AI55" s="69"/>
      <c r="AJ55" s="96">
        <f t="shared" si="9"/>
        <v>0</v>
      </c>
      <c r="AK55" s="224">
        <v>1</v>
      </c>
      <c r="AL55" s="224">
        <f>J55*20%</f>
        <v>3539.4</v>
      </c>
      <c r="AM55" s="96"/>
      <c r="AN55" s="96"/>
      <c r="AO55" s="113"/>
      <c r="AP55" s="127">
        <f t="shared" si="76"/>
        <v>41394.389062499999</v>
      </c>
      <c r="AQ55" s="127"/>
      <c r="AR55" s="96"/>
      <c r="AS55" s="96"/>
      <c r="AT55" s="96"/>
      <c r="AU55" s="96">
        <f t="shared" si="10"/>
        <v>253150.05468750003</v>
      </c>
      <c r="AV55" s="96">
        <f t="shared" si="1"/>
        <v>3037.8006562500004</v>
      </c>
      <c r="AW55" s="129">
        <f t="shared" si="33"/>
        <v>0</v>
      </c>
      <c r="AX55" s="36"/>
    </row>
    <row r="56" spans="1:50" ht="30" customHeight="1">
      <c r="A56" s="66">
        <v>41</v>
      </c>
      <c r="B56" s="75" t="s">
        <v>273</v>
      </c>
      <c r="C56" s="271" t="s">
        <v>274</v>
      </c>
      <c r="D56" s="68" t="s">
        <v>95</v>
      </c>
      <c r="E56" s="69">
        <f t="shared" si="75"/>
        <v>0.875</v>
      </c>
      <c r="F56" s="66" t="s">
        <v>103</v>
      </c>
      <c r="G56" s="68" t="s">
        <v>248</v>
      </c>
      <c r="H56" s="70" t="s">
        <v>104</v>
      </c>
      <c r="I56" s="95">
        <v>4.99</v>
      </c>
      <c r="J56" s="96">
        <v>17697</v>
      </c>
      <c r="K56" s="97">
        <v>2</v>
      </c>
      <c r="L56" s="96">
        <f t="shared" si="0"/>
        <v>176616.06</v>
      </c>
      <c r="M56" s="98">
        <f t="shared" si="3"/>
        <v>14</v>
      </c>
      <c r="N56" s="66"/>
      <c r="O56" s="96">
        <f t="shared" si="63"/>
        <v>0</v>
      </c>
      <c r="P56" s="99">
        <v>10</v>
      </c>
      <c r="Q56" s="96">
        <f t="shared" si="64"/>
        <v>110385.03750000001</v>
      </c>
      <c r="R56" s="96">
        <v>4</v>
      </c>
      <c r="S56" s="96">
        <f t="shared" si="6"/>
        <v>44154.014999999999</v>
      </c>
      <c r="T56" s="111">
        <f t="shared" si="7"/>
        <v>38634.763124999998</v>
      </c>
      <c r="U56" s="96">
        <f t="shared" si="67"/>
        <v>193173.81562499999</v>
      </c>
      <c r="V56" s="96">
        <f t="shared" si="11"/>
        <v>19317.381562499999</v>
      </c>
      <c r="W56" s="96"/>
      <c r="X56" s="112"/>
      <c r="Y56" s="96">
        <f t="shared" si="24"/>
        <v>0</v>
      </c>
      <c r="Z56" s="66"/>
      <c r="AA56" s="112"/>
      <c r="AB56" s="96">
        <f t="shared" si="25"/>
        <v>0</v>
      </c>
      <c r="AC56" s="96"/>
      <c r="AD56" s="112"/>
      <c r="AE56" s="96">
        <f t="shared" si="26"/>
        <v>0</v>
      </c>
      <c r="AF56" s="113"/>
      <c r="AG56" s="96"/>
      <c r="AH56" s="96">
        <f t="shared" si="12"/>
        <v>57952.144687499997</v>
      </c>
      <c r="AI56" s="69"/>
      <c r="AJ56" s="96">
        <f t="shared" si="9"/>
        <v>0</v>
      </c>
      <c r="AK56" s="224">
        <v>1</v>
      </c>
      <c r="AL56" s="224">
        <f>J56*20%</f>
        <v>3539.4</v>
      </c>
      <c r="AM56" s="96"/>
      <c r="AN56" s="96"/>
      <c r="AO56" s="113"/>
      <c r="AP56" s="127">
        <f t="shared" si="76"/>
        <v>57952.144687499997</v>
      </c>
      <c r="AQ56" s="96"/>
      <c r="AR56" s="127"/>
      <c r="AS56" s="96"/>
      <c r="AT56" s="96"/>
      <c r="AU56" s="96">
        <f t="shared" si="10"/>
        <v>331934.88656250003</v>
      </c>
      <c r="AV56" s="96">
        <f t="shared" si="1"/>
        <v>3983.2186387500005</v>
      </c>
      <c r="AW56" s="129">
        <f t="shared" si="33"/>
        <v>14</v>
      </c>
      <c r="AX56" s="36"/>
    </row>
    <row r="57" spans="1:50" ht="30" customHeight="1">
      <c r="A57" s="66">
        <v>42</v>
      </c>
      <c r="B57" s="75" t="s">
        <v>275</v>
      </c>
      <c r="C57" s="271" t="s">
        <v>215</v>
      </c>
      <c r="D57" s="68" t="s">
        <v>95</v>
      </c>
      <c r="E57" s="69">
        <f t="shared" si="2"/>
        <v>1.0625</v>
      </c>
      <c r="F57" s="66" t="s">
        <v>229</v>
      </c>
      <c r="G57" s="68" t="s">
        <v>377</v>
      </c>
      <c r="H57" s="70" t="s">
        <v>356</v>
      </c>
      <c r="I57" s="102">
        <v>5.41</v>
      </c>
      <c r="J57" s="96">
        <v>17697</v>
      </c>
      <c r="K57" s="97">
        <v>2</v>
      </c>
      <c r="L57" s="96">
        <f t="shared" si="0"/>
        <v>191481.54</v>
      </c>
      <c r="M57" s="98">
        <f t="shared" si="3"/>
        <v>17</v>
      </c>
      <c r="N57" s="66">
        <v>17</v>
      </c>
      <c r="O57" s="96">
        <f t="shared" si="4"/>
        <v>203449.13625000001</v>
      </c>
      <c r="P57" s="99"/>
      <c r="Q57" s="96">
        <f t="shared" si="5"/>
        <v>0</v>
      </c>
      <c r="R57" s="96"/>
      <c r="S57" s="96">
        <f t="shared" si="6"/>
        <v>0</v>
      </c>
      <c r="T57" s="111">
        <f t="shared" si="7"/>
        <v>50862.284062500003</v>
      </c>
      <c r="U57" s="96">
        <f t="shared" si="8"/>
        <v>254311.42031250001</v>
      </c>
      <c r="V57" s="96">
        <f t="shared" si="11"/>
        <v>25431.142031250001</v>
      </c>
      <c r="W57" s="96">
        <v>12</v>
      </c>
      <c r="X57" s="112">
        <v>0.4</v>
      </c>
      <c r="Y57" s="96">
        <f t="shared" si="24"/>
        <v>5309.1</v>
      </c>
      <c r="Z57" s="66"/>
      <c r="AA57" s="112"/>
      <c r="AB57" s="96">
        <f t="shared" si="25"/>
        <v>0</v>
      </c>
      <c r="AC57" s="96">
        <v>1</v>
      </c>
      <c r="AD57" s="112">
        <v>0.5</v>
      </c>
      <c r="AE57" s="96">
        <f>J57*AD57</f>
        <v>8848.5</v>
      </c>
      <c r="AF57" s="113"/>
      <c r="AG57" s="96"/>
      <c r="AH57" s="96">
        <f t="shared" si="12"/>
        <v>76293.426093749993</v>
      </c>
      <c r="AI57" s="69"/>
      <c r="AJ57" s="96">
        <f t="shared" si="9"/>
        <v>0</v>
      </c>
      <c r="AK57" s="224"/>
      <c r="AL57" s="224"/>
      <c r="AM57" s="96"/>
      <c r="AN57" s="96"/>
      <c r="AO57" s="113"/>
      <c r="AP57" s="127"/>
      <c r="AQ57" s="127"/>
      <c r="AR57" s="96">
        <f>U57*0.4</f>
        <v>101724.56812500001</v>
      </c>
      <c r="AS57" s="96"/>
      <c r="AT57" s="96"/>
      <c r="AU57" s="96">
        <f t="shared" si="10"/>
        <v>471918.15656249999</v>
      </c>
      <c r="AV57" s="96">
        <f t="shared" si="1"/>
        <v>5663.0178787499999</v>
      </c>
      <c r="AW57" s="129">
        <f t="shared" si="33"/>
        <v>17</v>
      </c>
      <c r="AX57" s="36"/>
    </row>
    <row r="58" spans="1:50" ht="30" customHeight="1">
      <c r="A58" s="66">
        <v>43</v>
      </c>
      <c r="B58" s="75" t="s">
        <v>276</v>
      </c>
      <c r="C58" s="271" t="s">
        <v>215</v>
      </c>
      <c r="D58" s="68" t="s">
        <v>95</v>
      </c>
      <c r="E58" s="69">
        <f t="shared" si="2"/>
        <v>1</v>
      </c>
      <c r="F58" s="66" t="s">
        <v>224</v>
      </c>
      <c r="G58" s="68" t="s">
        <v>378</v>
      </c>
      <c r="H58" s="70" t="s">
        <v>340</v>
      </c>
      <c r="I58" s="102">
        <v>4.8600000000000003</v>
      </c>
      <c r="J58" s="96">
        <v>17697</v>
      </c>
      <c r="K58" s="97">
        <v>2</v>
      </c>
      <c r="L58" s="96">
        <f t="shared" si="0"/>
        <v>172014.84000000003</v>
      </c>
      <c r="M58" s="98">
        <f t="shared" si="3"/>
        <v>16</v>
      </c>
      <c r="N58" s="66">
        <v>16</v>
      </c>
      <c r="O58" s="96">
        <f t="shared" si="4"/>
        <v>172014.84000000003</v>
      </c>
      <c r="P58" s="99"/>
      <c r="Q58" s="96">
        <f t="shared" si="5"/>
        <v>0</v>
      </c>
      <c r="R58" s="96"/>
      <c r="S58" s="96">
        <f t="shared" si="6"/>
        <v>0</v>
      </c>
      <c r="T58" s="111">
        <f t="shared" si="7"/>
        <v>43003.710000000006</v>
      </c>
      <c r="U58" s="96">
        <f t="shared" si="8"/>
        <v>215018.55000000005</v>
      </c>
      <c r="V58" s="96">
        <f t="shared" si="11"/>
        <v>21501.855000000007</v>
      </c>
      <c r="W58" s="96">
        <v>12</v>
      </c>
      <c r="X58" s="112">
        <v>0.4</v>
      </c>
      <c r="Y58" s="96">
        <f t="shared" si="24"/>
        <v>5309.1</v>
      </c>
      <c r="Z58" s="66"/>
      <c r="AA58" s="112"/>
      <c r="AB58" s="96">
        <f t="shared" si="25"/>
        <v>0</v>
      </c>
      <c r="AC58" s="96">
        <v>1</v>
      </c>
      <c r="AD58" s="112">
        <v>0.5</v>
      </c>
      <c r="AE58" s="96">
        <f>J58*AD58</f>
        <v>8848.5</v>
      </c>
      <c r="AF58" s="113"/>
      <c r="AG58" s="96"/>
      <c r="AH58" s="96">
        <f t="shared" si="12"/>
        <v>64505.56500000001</v>
      </c>
      <c r="AI58" s="69"/>
      <c r="AJ58" s="96">
        <f t="shared" si="9"/>
        <v>0</v>
      </c>
      <c r="AK58" s="224"/>
      <c r="AL58" s="224"/>
      <c r="AM58" s="96"/>
      <c r="AN58" s="96"/>
      <c r="AO58" s="113"/>
      <c r="AP58" s="127"/>
      <c r="AQ58" s="96">
        <f>U58*0.35</f>
        <v>75256.492500000008</v>
      </c>
      <c r="AR58" s="96"/>
      <c r="AS58" s="96"/>
      <c r="AT58" s="96"/>
      <c r="AU58" s="96">
        <f t="shared" si="10"/>
        <v>390440.06250000006</v>
      </c>
      <c r="AV58" s="96">
        <f t="shared" si="1"/>
        <v>4685.2807500000008</v>
      </c>
      <c r="AW58" s="129"/>
      <c r="AX58" s="36"/>
    </row>
    <row r="59" spans="1:50" ht="30" customHeight="1">
      <c r="A59" s="66">
        <v>44</v>
      </c>
      <c r="B59" s="75" t="s">
        <v>277</v>
      </c>
      <c r="C59" s="271" t="s">
        <v>265</v>
      </c>
      <c r="D59" s="68" t="s">
        <v>95</v>
      </c>
      <c r="E59" s="69">
        <f t="shared" si="2"/>
        <v>0.75</v>
      </c>
      <c r="F59" s="66" t="s">
        <v>224</v>
      </c>
      <c r="G59" s="68" t="s">
        <v>378</v>
      </c>
      <c r="H59" s="70" t="s">
        <v>357</v>
      </c>
      <c r="I59" s="102">
        <v>4.8600000000000003</v>
      </c>
      <c r="J59" s="96">
        <v>17697</v>
      </c>
      <c r="K59" s="97">
        <v>2</v>
      </c>
      <c r="L59" s="96">
        <f t="shared" si="0"/>
        <v>172014.84000000003</v>
      </c>
      <c r="M59" s="98">
        <f t="shared" si="3"/>
        <v>12</v>
      </c>
      <c r="N59" s="66">
        <v>6</v>
      </c>
      <c r="O59" s="96">
        <f t="shared" si="4"/>
        <v>64505.56500000001</v>
      </c>
      <c r="P59" s="99">
        <v>6</v>
      </c>
      <c r="Q59" s="96">
        <f t="shared" si="5"/>
        <v>64505.56500000001</v>
      </c>
      <c r="R59" s="96"/>
      <c r="S59" s="96">
        <f t="shared" si="6"/>
        <v>0</v>
      </c>
      <c r="T59" s="111">
        <f t="shared" si="7"/>
        <v>32252.782500000005</v>
      </c>
      <c r="U59" s="96">
        <f t="shared" si="8"/>
        <v>161263.91250000003</v>
      </c>
      <c r="V59" s="96">
        <f t="shared" si="11"/>
        <v>16126.391250000004</v>
      </c>
      <c r="W59" s="96"/>
      <c r="X59" s="112"/>
      <c r="Y59" s="96">
        <f t="shared" si="24"/>
        <v>0</v>
      </c>
      <c r="Z59" s="66"/>
      <c r="AA59" s="112"/>
      <c r="AB59" s="96">
        <f t="shared" si="25"/>
        <v>0</v>
      </c>
      <c r="AC59" s="96"/>
      <c r="AD59" s="112"/>
      <c r="AE59" s="96">
        <f t="shared" si="26"/>
        <v>0</v>
      </c>
      <c r="AF59" s="113"/>
      <c r="AG59" s="96"/>
      <c r="AH59" s="96">
        <f t="shared" si="12"/>
        <v>48379.173750000009</v>
      </c>
      <c r="AI59" s="69"/>
      <c r="AJ59" s="96">
        <f t="shared" si="9"/>
        <v>0</v>
      </c>
      <c r="AK59" s="224"/>
      <c r="AL59" s="224"/>
      <c r="AM59" s="96">
        <v>1</v>
      </c>
      <c r="AN59" s="96">
        <v>17697</v>
      </c>
      <c r="AO59" s="113">
        <f>AN59*100%</f>
        <v>17697</v>
      </c>
      <c r="AP59" s="127"/>
      <c r="AQ59" s="96">
        <f>U59*0.35</f>
        <v>56442.369375000009</v>
      </c>
      <c r="AR59" s="96"/>
      <c r="AS59" s="96"/>
      <c r="AT59" s="96"/>
      <c r="AU59" s="96">
        <f t="shared" si="10"/>
        <v>299908.84687500005</v>
      </c>
      <c r="AV59" s="96">
        <f t="shared" si="1"/>
        <v>3598.9061625000004</v>
      </c>
      <c r="AW59" s="129">
        <f>SUM(M59-Z59)</f>
        <v>12</v>
      </c>
      <c r="AX59" s="36"/>
    </row>
    <row r="60" spans="1:50" ht="30" customHeight="1">
      <c r="A60" s="66">
        <v>45</v>
      </c>
      <c r="B60" s="76" t="s">
        <v>113</v>
      </c>
      <c r="C60" s="271" t="s">
        <v>278</v>
      </c>
      <c r="D60" s="68" t="s">
        <v>95</v>
      </c>
      <c r="E60" s="69">
        <f t="shared" si="2"/>
        <v>0</v>
      </c>
      <c r="F60" s="66" t="s">
        <v>40</v>
      </c>
      <c r="G60" s="68" t="s">
        <v>379</v>
      </c>
      <c r="H60" s="222" t="s">
        <v>358</v>
      </c>
      <c r="I60" s="102">
        <v>4.38</v>
      </c>
      <c r="J60" s="96">
        <v>17697</v>
      </c>
      <c r="K60" s="97">
        <v>2</v>
      </c>
      <c r="L60" s="96">
        <f t="shared" si="0"/>
        <v>155025.72</v>
      </c>
      <c r="M60" s="98">
        <f t="shared" si="3"/>
        <v>0</v>
      </c>
      <c r="N60" s="66"/>
      <c r="O60" s="96">
        <f t="shared" si="4"/>
        <v>0</v>
      </c>
      <c r="P60" s="99"/>
      <c r="Q60" s="96">
        <f t="shared" si="5"/>
        <v>0</v>
      </c>
      <c r="R60" s="96"/>
      <c r="S60" s="96">
        <f t="shared" si="6"/>
        <v>0</v>
      </c>
      <c r="T60" s="111">
        <f t="shared" si="7"/>
        <v>0</v>
      </c>
      <c r="U60" s="96">
        <f t="shared" si="8"/>
        <v>0</v>
      </c>
      <c r="V60" s="96">
        <f t="shared" si="11"/>
        <v>0</v>
      </c>
      <c r="W60" s="96"/>
      <c r="X60" s="112"/>
      <c r="Y60" s="96">
        <f t="shared" si="24"/>
        <v>0</v>
      </c>
      <c r="Z60" s="66"/>
      <c r="AA60" s="112"/>
      <c r="AB60" s="96">
        <f t="shared" si="25"/>
        <v>0</v>
      </c>
      <c r="AC60" s="96">
        <v>1</v>
      </c>
      <c r="AD60" s="112">
        <v>0.6</v>
      </c>
      <c r="AE60" s="96">
        <f>J60*AD60</f>
        <v>10618.199999999999</v>
      </c>
      <c r="AF60" s="113"/>
      <c r="AG60" s="96"/>
      <c r="AH60" s="96">
        <f t="shared" si="12"/>
        <v>0</v>
      </c>
      <c r="AI60" s="69"/>
      <c r="AJ60" s="96">
        <f t="shared" si="9"/>
        <v>0</v>
      </c>
      <c r="AK60" s="224"/>
      <c r="AL60" s="224"/>
      <c r="AM60" s="96"/>
      <c r="AN60" s="96"/>
      <c r="AO60" s="113"/>
      <c r="AP60" s="127"/>
      <c r="AQ60" s="96"/>
      <c r="AR60" s="96"/>
      <c r="AS60" s="96"/>
      <c r="AT60" s="96"/>
      <c r="AU60" s="96">
        <f t="shared" si="10"/>
        <v>10618.199999999999</v>
      </c>
      <c r="AV60" s="96">
        <f t="shared" si="1"/>
        <v>127.41839999999999</v>
      </c>
      <c r="AW60" s="129">
        <f>SUM(M60-Z60)</f>
        <v>0</v>
      </c>
      <c r="AX60" s="36"/>
    </row>
    <row r="61" spans="1:50" ht="30" customHeight="1">
      <c r="A61" s="66">
        <v>46</v>
      </c>
      <c r="B61" s="76" t="s">
        <v>433</v>
      </c>
      <c r="C61" s="271" t="s">
        <v>337</v>
      </c>
      <c r="D61" s="220" t="s">
        <v>95</v>
      </c>
      <c r="E61" s="69">
        <v>0.5</v>
      </c>
      <c r="F61" s="66" t="s">
        <v>40</v>
      </c>
      <c r="G61" s="68" t="s">
        <v>379</v>
      </c>
      <c r="H61" s="222" t="s">
        <v>380</v>
      </c>
      <c r="I61" s="102">
        <v>4.0999999999999996</v>
      </c>
      <c r="J61" s="96">
        <v>17697</v>
      </c>
      <c r="K61" s="97">
        <v>2</v>
      </c>
      <c r="L61" s="96">
        <f t="shared" si="0"/>
        <v>145115.4</v>
      </c>
      <c r="M61" s="98">
        <f t="shared" si="3"/>
        <v>8</v>
      </c>
      <c r="N61" s="66">
        <v>2</v>
      </c>
      <c r="O61" s="96">
        <f t="shared" si="4"/>
        <v>18139.424999999999</v>
      </c>
      <c r="P61" s="99">
        <v>3</v>
      </c>
      <c r="Q61" s="96">
        <f t="shared" si="5"/>
        <v>27209.137499999997</v>
      </c>
      <c r="R61" s="96">
        <v>3</v>
      </c>
      <c r="S61" s="96">
        <f t="shared" si="6"/>
        <v>27209.137499999997</v>
      </c>
      <c r="T61" s="111">
        <f t="shared" si="7"/>
        <v>18139.424999999999</v>
      </c>
      <c r="U61" s="96">
        <f t="shared" si="8"/>
        <v>90697.125</v>
      </c>
      <c r="V61" s="96">
        <f t="shared" si="11"/>
        <v>9069.7124999999996</v>
      </c>
      <c r="W61" s="96">
        <v>2</v>
      </c>
      <c r="X61" s="112">
        <v>0.4</v>
      </c>
      <c r="Y61" s="96">
        <f t="shared" si="24"/>
        <v>884.85</v>
      </c>
      <c r="Z61" s="66">
        <v>6</v>
      </c>
      <c r="AA61" s="112">
        <v>0.4</v>
      </c>
      <c r="AB61" s="96">
        <f t="shared" si="25"/>
        <v>2654.55</v>
      </c>
      <c r="AC61" s="96"/>
      <c r="AD61" s="112"/>
      <c r="AE61" s="96"/>
      <c r="AF61" s="113"/>
      <c r="AG61" s="96"/>
      <c r="AH61" s="96">
        <f t="shared" si="12"/>
        <v>27209.137500000001</v>
      </c>
      <c r="AI61" s="69"/>
      <c r="AJ61" s="96"/>
      <c r="AK61" s="224"/>
      <c r="AL61" s="224"/>
      <c r="AM61" s="96"/>
      <c r="AN61" s="96"/>
      <c r="AO61" s="113"/>
      <c r="AP61" s="127"/>
      <c r="AQ61" s="96"/>
      <c r="AR61" s="96"/>
      <c r="AS61" s="96"/>
      <c r="AT61" s="96"/>
      <c r="AU61" s="96">
        <f t="shared" si="10"/>
        <v>130515.375</v>
      </c>
      <c r="AV61" s="96">
        <f t="shared" si="1"/>
        <v>1566.1845000000001</v>
      </c>
      <c r="AW61" s="129"/>
      <c r="AX61" s="36"/>
    </row>
    <row r="62" spans="1:50" ht="30" customHeight="1">
      <c r="A62" s="66">
        <v>47</v>
      </c>
      <c r="B62" s="76" t="s">
        <v>100</v>
      </c>
      <c r="C62" s="271" t="s">
        <v>279</v>
      </c>
      <c r="D62" s="68" t="s">
        <v>95</v>
      </c>
      <c r="E62" s="69">
        <f>M62/16</f>
        <v>0.25</v>
      </c>
      <c r="F62" s="66" t="s">
        <v>229</v>
      </c>
      <c r="G62" s="68" t="s">
        <v>377</v>
      </c>
      <c r="H62" s="70" t="s">
        <v>350</v>
      </c>
      <c r="I62" s="95">
        <v>5.16</v>
      </c>
      <c r="J62" s="96">
        <v>17697</v>
      </c>
      <c r="K62" s="97">
        <v>2</v>
      </c>
      <c r="L62" s="96">
        <f>K62*J62*I62</f>
        <v>182633.04</v>
      </c>
      <c r="M62" s="98">
        <f>+N62+P62+R62</f>
        <v>4</v>
      </c>
      <c r="N62" s="66"/>
      <c r="O62" s="96">
        <f>L62/16*N62</f>
        <v>0</v>
      </c>
      <c r="P62" s="101">
        <v>4</v>
      </c>
      <c r="Q62" s="96">
        <f>L62/16*P62</f>
        <v>45658.26</v>
      </c>
      <c r="R62" s="96"/>
      <c r="S62" s="96">
        <f>L62/16*R62</f>
        <v>0</v>
      </c>
      <c r="T62" s="111">
        <f>(O62+Q62+S62)*0.25</f>
        <v>11414.565000000001</v>
      </c>
      <c r="U62" s="96">
        <f>T62+Q62+O62+S62</f>
        <v>57072.825000000004</v>
      </c>
      <c r="V62" s="96">
        <f>U62*10%</f>
        <v>5707.2825000000012</v>
      </c>
      <c r="W62" s="96"/>
      <c r="X62" s="112"/>
      <c r="Y62" s="96">
        <f>J62/16*X62*W62</f>
        <v>0</v>
      </c>
      <c r="Z62" s="66"/>
      <c r="AA62" s="112"/>
      <c r="AB62" s="96">
        <f>J62/16*Z62*AA62</f>
        <v>0</v>
      </c>
      <c r="AC62" s="96"/>
      <c r="AD62" s="112"/>
      <c r="AE62" s="96">
        <f>S62*AD62*AC62</f>
        <v>0</v>
      </c>
      <c r="AF62" s="113"/>
      <c r="AG62" s="96"/>
      <c r="AH62" s="96">
        <f>U62*30%</f>
        <v>17121.8475</v>
      </c>
      <c r="AI62" s="69"/>
      <c r="AJ62" s="96">
        <f>J62/16*40%*AI62</f>
        <v>0</v>
      </c>
      <c r="AK62" s="224"/>
      <c r="AL62" s="224"/>
      <c r="AM62" s="96"/>
      <c r="AN62" s="96"/>
      <c r="AO62" s="113"/>
      <c r="AP62" s="127"/>
      <c r="AQ62" s="96"/>
      <c r="AR62" s="96">
        <f>U62*0.4</f>
        <v>22829.130000000005</v>
      </c>
      <c r="AS62" s="96"/>
      <c r="AT62" s="96"/>
      <c r="AU62" s="96">
        <f t="shared" si="10"/>
        <v>102731.08500000001</v>
      </c>
      <c r="AV62" s="96">
        <f>AU62*12/1000</f>
        <v>1232.7730200000001</v>
      </c>
      <c r="AW62" s="129">
        <f>SUM(M62-Z62)</f>
        <v>4</v>
      </c>
      <c r="AX62" s="36"/>
    </row>
    <row r="63" spans="1:50" ht="21.75" customHeight="1">
      <c r="A63" s="77"/>
      <c r="B63" s="78" t="s">
        <v>71</v>
      </c>
      <c r="C63" s="78"/>
      <c r="D63" s="77"/>
      <c r="E63" s="243">
        <f>SUM(E16:E62)</f>
        <v>31.737500000000001</v>
      </c>
      <c r="F63" s="77">
        <f>SUM(F16:F62)</f>
        <v>0</v>
      </c>
      <c r="G63" s="77">
        <f>SUM(G16:G62)</f>
        <v>0</v>
      </c>
      <c r="H63" s="77">
        <f>SUM(H16:H62)</f>
        <v>0</v>
      </c>
      <c r="I63" s="77"/>
      <c r="J63" s="77"/>
      <c r="K63" s="77"/>
      <c r="L63" s="77">
        <f t="shared" ref="L63:W63" si="77">SUM(L16:L62)</f>
        <v>8137080.5999999959</v>
      </c>
      <c r="M63" s="242">
        <f t="shared" si="77"/>
        <v>502</v>
      </c>
      <c r="N63" s="77">
        <f t="shared" si="77"/>
        <v>148</v>
      </c>
      <c r="O63" s="77">
        <f t="shared" si="77"/>
        <v>1652545.8599999999</v>
      </c>
      <c r="P63" s="77">
        <f t="shared" si="77"/>
        <v>276</v>
      </c>
      <c r="Q63" s="77">
        <f t="shared" si="77"/>
        <v>3100890.4612499992</v>
      </c>
      <c r="R63" s="77">
        <f t="shared" si="77"/>
        <v>70</v>
      </c>
      <c r="S63" s="77">
        <f t="shared" si="77"/>
        <v>767894.95125000004</v>
      </c>
      <c r="T63" s="77">
        <f t="shared" si="77"/>
        <v>1380332.818125</v>
      </c>
      <c r="U63" s="77">
        <f t="shared" si="77"/>
        <v>6901664.0906249983</v>
      </c>
      <c r="V63" s="77">
        <f t="shared" si="77"/>
        <v>690166.40906250011</v>
      </c>
      <c r="W63" s="77">
        <f t="shared" si="77"/>
        <v>77</v>
      </c>
      <c r="X63" s="77"/>
      <c r="Y63" s="77">
        <f>SUM(Y16:Y62)</f>
        <v>34066.724999999999</v>
      </c>
      <c r="Z63" s="77">
        <f>SUM(Z16:Z62)</f>
        <v>196</v>
      </c>
      <c r="AA63" s="77"/>
      <c r="AB63" s="77">
        <f t="shared" ref="AB63:AV63" si="78">SUM(AB16:AB62)</f>
        <v>97775.925000000017</v>
      </c>
      <c r="AC63" s="77">
        <f t="shared" si="78"/>
        <v>16</v>
      </c>
      <c r="AD63" s="77">
        <f t="shared" si="78"/>
        <v>8.9999999999999982</v>
      </c>
      <c r="AE63" s="77">
        <f t="shared" si="78"/>
        <v>159273</v>
      </c>
      <c r="AF63" s="77">
        <f t="shared" si="78"/>
        <v>110760</v>
      </c>
      <c r="AG63" s="77">
        <f t="shared" si="78"/>
        <v>0</v>
      </c>
      <c r="AH63" s="77">
        <f t="shared" si="78"/>
        <v>2070499.2271874999</v>
      </c>
      <c r="AI63" s="77">
        <f t="shared" si="78"/>
        <v>18</v>
      </c>
      <c r="AJ63" s="77">
        <f t="shared" si="78"/>
        <v>7963.6500000000005</v>
      </c>
      <c r="AK63" s="77">
        <f t="shared" si="78"/>
        <v>15</v>
      </c>
      <c r="AL63" s="77">
        <f t="shared" si="78"/>
        <v>53091.000000000015</v>
      </c>
      <c r="AM63" s="77">
        <f t="shared" si="78"/>
        <v>4</v>
      </c>
      <c r="AN63" s="77">
        <f t="shared" si="78"/>
        <v>70788</v>
      </c>
      <c r="AO63" s="77">
        <f t="shared" si="78"/>
        <v>70788</v>
      </c>
      <c r="AP63" s="77">
        <f t="shared" si="78"/>
        <v>580425.65296874999</v>
      </c>
      <c r="AQ63" s="77">
        <f t="shared" si="78"/>
        <v>919782.21890624997</v>
      </c>
      <c r="AR63" s="77">
        <f t="shared" si="78"/>
        <v>834667.94437499996</v>
      </c>
      <c r="AS63" s="77">
        <f t="shared" si="78"/>
        <v>0</v>
      </c>
      <c r="AT63" s="77">
        <f t="shared" si="78"/>
        <v>0</v>
      </c>
      <c r="AU63" s="77">
        <f t="shared" si="78"/>
        <v>12530923.843125002</v>
      </c>
      <c r="AV63" s="77">
        <f t="shared" si="78"/>
        <v>150371.08611749997</v>
      </c>
      <c r="AW63" s="107">
        <v>204804</v>
      </c>
      <c r="AX63" s="120"/>
    </row>
    <row r="64" spans="1:50" ht="14.25" customHeight="1">
      <c r="A64" s="80"/>
      <c r="B64" s="59"/>
      <c r="C64" s="59"/>
      <c r="D64" s="59" t="s">
        <v>280</v>
      </c>
      <c r="E64" s="59"/>
      <c r="F64" s="59"/>
      <c r="G64" s="59"/>
      <c r="H64" s="81"/>
      <c r="I64" s="103"/>
      <c r="J64" s="104"/>
      <c r="K64" s="80"/>
      <c r="L64" s="105"/>
      <c r="M64" s="106"/>
      <c r="N64" s="106" t="s">
        <v>281</v>
      </c>
      <c r="O64" s="105"/>
      <c r="P64" s="106"/>
      <c r="Q64" s="105"/>
      <c r="R64" s="105"/>
      <c r="S64" s="105"/>
      <c r="T64" s="106"/>
      <c r="U64" s="105"/>
      <c r="V64" s="106"/>
      <c r="W64" s="106"/>
      <c r="X64" s="106"/>
      <c r="Y64" s="105"/>
      <c r="Z64" s="106"/>
      <c r="AA64" s="114"/>
      <c r="AB64" s="105"/>
      <c r="AC64" s="106"/>
      <c r="AD64" s="106"/>
      <c r="AE64" s="106"/>
      <c r="AF64" s="105"/>
      <c r="AG64" s="105"/>
      <c r="AH64" s="106"/>
      <c r="AI64" s="106"/>
      <c r="AJ64" s="106"/>
      <c r="AK64" s="238"/>
      <c r="AL64" s="238"/>
      <c r="AM64" s="106"/>
      <c r="AN64" s="106"/>
      <c r="AO64" s="105"/>
      <c r="AP64" s="106"/>
      <c r="AQ64" s="106"/>
      <c r="AR64" s="106"/>
      <c r="AS64" s="106"/>
      <c r="AT64" s="106"/>
      <c r="AU64" s="128"/>
      <c r="AV64" s="107"/>
      <c r="AW64" s="104"/>
      <c r="AX64" s="104"/>
    </row>
    <row r="65" spans="1:50" ht="18.75" customHeight="1">
      <c r="A65" s="104"/>
      <c r="B65" s="59"/>
      <c r="C65" s="59"/>
      <c r="D65" s="59" t="s">
        <v>282</v>
      </c>
      <c r="E65" s="60"/>
      <c r="F65" s="60"/>
      <c r="G65" s="60"/>
      <c r="H65" s="83"/>
      <c r="I65" s="104"/>
      <c r="J65" s="104"/>
      <c r="K65" s="82"/>
      <c r="L65" s="107"/>
      <c r="M65" s="131"/>
      <c r="N65" s="104" t="s">
        <v>283</v>
      </c>
      <c r="O65" s="107"/>
      <c r="P65" s="104"/>
      <c r="Q65" s="107"/>
      <c r="R65" s="107"/>
      <c r="S65" s="107"/>
      <c r="T65" s="104"/>
      <c r="U65" s="107"/>
      <c r="V65" s="104"/>
      <c r="W65" s="104"/>
      <c r="X65" s="104"/>
      <c r="Y65" s="107"/>
      <c r="Z65" s="104"/>
      <c r="AA65" s="133"/>
      <c r="AB65" s="107"/>
      <c r="AC65" s="104"/>
      <c r="AD65" s="104"/>
      <c r="AE65" s="104"/>
      <c r="AF65" s="107"/>
      <c r="AG65" s="107"/>
      <c r="AH65" s="104"/>
      <c r="AI65" s="104"/>
      <c r="AJ65" s="104"/>
      <c r="AK65" s="239"/>
      <c r="AL65" s="239"/>
      <c r="AM65" s="104"/>
      <c r="AN65" s="104"/>
      <c r="AO65" s="107"/>
      <c r="AP65" s="104"/>
      <c r="AQ65" s="104"/>
      <c r="AR65" s="104"/>
      <c r="AS65" s="104"/>
      <c r="AT65" s="104"/>
      <c r="AU65" s="107"/>
      <c r="AV65" s="107"/>
      <c r="AW65" s="104"/>
      <c r="AX65" s="104"/>
    </row>
    <row r="66" spans="1:50" ht="21.75" customHeight="1">
      <c r="A66" s="105"/>
      <c r="B66" s="59" t="s">
        <v>284</v>
      </c>
      <c r="C66" s="172"/>
      <c r="D66" s="105"/>
      <c r="E66" s="173"/>
      <c r="F66" s="105"/>
      <c r="G66" s="105"/>
      <c r="H66" s="174"/>
      <c r="I66" s="105"/>
      <c r="J66" s="105"/>
      <c r="K66" s="105"/>
      <c r="L66" s="105"/>
      <c r="M66" s="176"/>
      <c r="N66" s="176"/>
      <c r="O66" s="105"/>
      <c r="P66" s="176"/>
      <c r="Q66" s="105"/>
      <c r="R66" s="176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240"/>
      <c r="AL66" s="240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7"/>
      <c r="AX66" s="120"/>
    </row>
    <row r="67" spans="1:50" ht="21.75" customHeight="1">
      <c r="A67" s="105"/>
      <c r="B67" s="59" t="s">
        <v>285</v>
      </c>
      <c r="C67" s="59"/>
      <c r="D67" s="59"/>
      <c r="E67" s="59"/>
      <c r="F67" s="83"/>
      <c r="G67" s="104"/>
      <c r="H67" s="104"/>
      <c r="I67" s="105"/>
      <c r="J67" s="105"/>
      <c r="K67" s="105"/>
      <c r="L67" s="105"/>
      <c r="M67" s="176"/>
      <c r="N67" s="176"/>
      <c r="O67" s="105"/>
      <c r="P67" s="176"/>
      <c r="Q67" s="105"/>
      <c r="R67" s="176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240"/>
      <c r="AL67" s="240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7"/>
      <c r="AX67" s="120"/>
    </row>
    <row r="68" spans="1:50" ht="21.75" customHeight="1">
      <c r="A68" s="105"/>
      <c r="B68" s="59" t="s">
        <v>439</v>
      </c>
      <c r="C68" s="59"/>
      <c r="D68" s="59"/>
      <c r="E68" s="59"/>
      <c r="F68" s="83"/>
      <c r="G68" s="104"/>
      <c r="H68" s="104"/>
      <c r="I68" s="105"/>
      <c r="J68" s="105"/>
      <c r="K68" s="105"/>
      <c r="L68" s="105"/>
      <c r="M68" s="176"/>
      <c r="N68" s="176"/>
      <c r="O68" s="105"/>
      <c r="P68" s="176"/>
      <c r="Q68" s="105"/>
      <c r="R68" s="176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240"/>
      <c r="AL68" s="240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7"/>
      <c r="AX68" s="120"/>
    </row>
    <row r="69" spans="1:50" ht="21.75" customHeight="1">
      <c r="A69" s="105"/>
      <c r="B69" s="59" t="s">
        <v>286</v>
      </c>
      <c r="C69" s="59"/>
      <c r="D69" s="59"/>
      <c r="E69" s="59"/>
      <c r="F69" s="83"/>
      <c r="G69" s="104"/>
      <c r="H69" s="104"/>
      <c r="I69" s="105"/>
      <c r="J69" s="105"/>
      <c r="K69" s="105"/>
      <c r="L69" s="105"/>
      <c r="M69" s="176"/>
      <c r="N69" s="176"/>
      <c r="O69" s="105"/>
      <c r="P69" s="176"/>
      <c r="Q69" s="105"/>
      <c r="R69" s="176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240"/>
      <c r="AL69" s="240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7"/>
      <c r="AX69" s="120"/>
    </row>
    <row r="70" spans="1:50" ht="21.75" customHeight="1">
      <c r="A70" s="105"/>
      <c r="B70" s="59" t="s">
        <v>287</v>
      </c>
      <c r="C70" s="59"/>
      <c r="D70" s="60"/>
      <c r="E70" s="60"/>
      <c r="F70" s="60"/>
      <c r="G70" s="104"/>
      <c r="H70" s="104"/>
      <c r="I70" s="105"/>
      <c r="J70" s="105"/>
      <c r="K70" s="105"/>
      <c r="L70" s="105"/>
      <c r="M70" s="176"/>
      <c r="N70" s="176"/>
      <c r="O70" s="105"/>
      <c r="P70" s="176"/>
      <c r="Q70" s="105"/>
      <c r="R70" s="176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240"/>
      <c r="AL70" s="240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7"/>
      <c r="AX70" s="120"/>
    </row>
    <row r="71" spans="1:50" ht="21.75" customHeight="1">
      <c r="A71" s="105"/>
      <c r="B71" s="172"/>
      <c r="C71" s="172"/>
      <c r="D71" s="105"/>
      <c r="E71" s="173"/>
      <c r="F71" s="105"/>
      <c r="G71" s="105"/>
      <c r="H71" s="174"/>
      <c r="I71" s="105"/>
      <c r="J71" s="105"/>
      <c r="K71" s="105"/>
      <c r="L71" s="105"/>
      <c r="M71" s="176"/>
      <c r="N71" s="176"/>
      <c r="O71" s="105"/>
      <c r="P71" s="176"/>
      <c r="Q71" s="105"/>
      <c r="R71" s="176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240"/>
      <c r="AL71" s="240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7"/>
      <c r="AX71" s="120"/>
    </row>
    <row r="72" spans="1:50" ht="14.25" customHeight="1">
      <c r="A72" s="80"/>
      <c r="B72" s="59"/>
      <c r="C72" s="59"/>
      <c r="D72" s="59"/>
      <c r="E72" s="59"/>
      <c r="F72" s="59"/>
      <c r="G72" s="59"/>
      <c r="H72" s="81"/>
      <c r="I72" s="103"/>
      <c r="J72" s="104"/>
      <c r="K72" s="80"/>
      <c r="L72" s="105"/>
      <c r="M72" s="106"/>
      <c r="N72" s="106"/>
      <c r="O72" s="105"/>
      <c r="P72" s="106"/>
      <c r="Q72" s="105"/>
      <c r="R72" s="105"/>
      <c r="S72" s="105"/>
      <c r="T72" s="106"/>
      <c r="U72" s="105"/>
      <c r="V72" s="106"/>
      <c r="W72" s="106"/>
      <c r="X72" s="106"/>
      <c r="Y72" s="105"/>
      <c r="Z72" s="106"/>
      <c r="AA72" s="114"/>
      <c r="AB72" s="105"/>
      <c r="AC72" s="106"/>
      <c r="AD72" s="106"/>
      <c r="AE72" s="106"/>
      <c r="AF72" s="105"/>
      <c r="AG72" s="105"/>
      <c r="AH72" s="106"/>
      <c r="AI72" s="106"/>
      <c r="AJ72" s="106"/>
      <c r="AK72" s="238"/>
      <c r="AL72" s="238"/>
      <c r="AM72" s="106"/>
      <c r="AN72" s="106"/>
      <c r="AO72" s="105"/>
      <c r="AP72" s="106"/>
      <c r="AQ72" s="106"/>
      <c r="AR72" s="106"/>
      <c r="AS72" s="106"/>
      <c r="AT72" s="106"/>
      <c r="AU72" s="128"/>
      <c r="AV72" s="107"/>
      <c r="AW72" s="104"/>
      <c r="AX72" s="104"/>
    </row>
    <row r="73" spans="1:50" ht="18.75" customHeight="1">
      <c r="A73" s="104"/>
      <c r="B73" s="59"/>
      <c r="C73" s="59"/>
      <c r="D73" s="59"/>
      <c r="E73" s="60"/>
      <c r="F73" s="60"/>
      <c r="G73" s="60"/>
      <c r="H73" s="83"/>
      <c r="I73" s="104"/>
      <c r="J73" s="104"/>
      <c r="K73" s="82"/>
      <c r="L73" s="107"/>
      <c r="M73" s="131"/>
      <c r="N73" s="104"/>
      <c r="O73" s="107"/>
      <c r="P73" s="104"/>
      <c r="Q73" s="107"/>
      <c r="R73" s="107"/>
      <c r="S73" s="107"/>
      <c r="T73" s="104"/>
      <c r="U73" s="107"/>
      <c r="V73" s="104"/>
      <c r="W73" s="104"/>
      <c r="X73" s="104"/>
      <c r="Y73" s="107"/>
      <c r="Z73" s="104"/>
      <c r="AA73" s="133"/>
      <c r="AB73" s="107"/>
      <c r="AC73" s="104"/>
      <c r="AD73" s="104"/>
      <c r="AE73" s="104"/>
      <c r="AF73" s="107"/>
      <c r="AG73" s="107"/>
      <c r="AH73" s="104"/>
      <c r="AI73" s="104"/>
      <c r="AJ73" s="104"/>
      <c r="AK73" s="239"/>
      <c r="AL73" s="239"/>
      <c r="AM73" s="104"/>
      <c r="AN73" s="104"/>
      <c r="AO73" s="107"/>
      <c r="AP73" s="104"/>
      <c r="AQ73" s="104"/>
      <c r="AR73" s="104"/>
      <c r="AS73" s="104"/>
      <c r="AT73" s="104"/>
      <c r="AU73" s="107"/>
      <c r="AV73" s="107"/>
      <c r="AW73" s="104"/>
      <c r="AX73" s="104"/>
    </row>
    <row r="74" spans="1:50" ht="16.5" customHeight="1">
      <c r="A74" s="104"/>
      <c r="B74" s="59"/>
      <c r="C74" s="59"/>
      <c r="D74" s="59"/>
      <c r="E74" s="59"/>
      <c r="F74" s="59"/>
      <c r="G74" s="59"/>
      <c r="H74" s="83"/>
      <c r="I74" s="104"/>
      <c r="J74" s="104"/>
      <c r="K74" s="82"/>
      <c r="L74" s="107"/>
      <c r="M74" s="118"/>
      <c r="N74" s="104"/>
      <c r="O74" s="107"/>
      <c r="P74" s="132"/>
      <c r="Q74" s="107"/>
      <c r="R74" s="107"/>
      <c r="S74" s="107"/>
      <c r="T74" s="104"/>
      <c r="U74" s="107"/>
      <c r="V74" s="104"/>
      <c r="W74" s="104"/>
      <c r="X74" s="104"/>
      <c r="Y74" s="107"/>
      <c r="Z74" s="104"/>
      <c r="AA74" s="133"/>
      <c r="AB74" s="107"/>
      <c r="AC74" s="104"/>
      <c r="AD74" s="104"/>
      <c r="AE74" s="104"/>
      <c r="AF74" s="107"/>
      <c r="AG74" s="107"/>
      <c r="AH74" s="104"/>
      <c r="AI74" s="104"/>
      <c r="AJ74" s="104"/>
      <c r="AK74" s="239"/>
      <c r="AL74" s="239"/>
      <c r="AM74" s="104"/>
      <c r="AN74" s="104"/>
      <c r="AO74" s="107"/>
      <c r="AP74" s="104"/>
      <c r="AQ74" s="104"/>
      <c r="AR74" s="104"/>
      <c r="AS74" s="104"/>
      <c r="AT74" s="104"/>
      <c r="AU74" s="107"/>
      <c r="AV74" s="107"/>
      <c r="AW74" s="104"/>
      <c r="AX74" s="104"/>
    </row>
    <row r="75" spans="1:50" ht="18" customHeight="1">
      <c r="A75" s="104"/>
      <c r="B75" s="59"/>
      <c r="C75" s="59"/>
      <c r="D75" s="59"/>
      <c r="E75" s="59"/>
      <c r="F75" s="60"/>
      <c r="G75" s="60"/>
      <c r="H75" s="60"/>
      <c r="I75" s="104"/>
      <c r="J75" s="104"/>
      <c r="K75" s="82"/>
      <c r="L75" s="107"/>
      <c r="M75" s="118"/>
      <c r="N75" s="104"/>
      <c r="O75" s="107"/>
      <c r="P75" s="132"/>
      <c r="Q75" s="107"/>
      <c r="R75" s="107"/>
      <c r="S75" s="107"/>
      <c r="T75" s="104"/>
      <c r="U75" s="107"/>
      <c r="V75" s="104"/>
      <c r="W75" s="104"/>
      <c r="X75" s="104"/>
      <c r="Y75" s="107"/>
      <c r="Z75" s="104"/>
      <c r="AA75" s="133"/>
      <c r="AB75" s="107"/>
      <c r="AC75" s="104"/>
      <c r="AD75" s="104"/>
      <c r="AE75" s="104"/>
      <c r="AF75" s="107"/>
      <c r="AG75" s="107"/>
      <c r="AH75" s="104"/>
      <c r="AI75" s="104"/>
      <c r="AJ75" s="104"/>
      <c r="AK75" s="239"/>
      <c r="AL75" s="239"/>
      <c r="AM75" s="104"/>
      <c r="AN75" s="104"/>
      <c r="AO75" s="107"/>
      <c r="AP75" s="104"/>
      <c r="AQ75" s="104"/>
      <c r="AR75" s="104"/>
      <c r="AS75" s="104"/>
      <c r="AT75" s="104"/>
      <c r="AU75" s="107"/>
      <c r="AV75" s="107"/>
      <c r="AW75" s="104"/>
      <c r="AX75" s="104"/>
    </row>
    <row r="76" spans="1:50" ht="17.25" customHeight="1">
      <c r="B76" s="130"/>
      <c r="C76" s="130"/>
      <c r="D76" s="59"/>
      <c r="E76" s="60"/>
      <c r="F76" s="60"/>
      <c r="G76" s="60"/>
      <c r="H76" s="60"/>
    </row>
    <row r="77" spans="1:50" ht="30.75" customHeight="1">
      <c r="B77" s="43"/>
      <c r="C77" s="43"/>
      <c r="D77" s="59"/>
      <c r="E77" s="43"/>
      <c r="F77" s="43"/>
      <c r="G77" s="43"/>
      <c r="H77" s="43"/>
    </row>
  </sheetData>
  <mergeCells count="30">
    <mergeCell ref="AC14:AE14"/>
    <mergeCell ref="AK14:AL14"/>
    <mergeCell ref="U14:U15"/>
    <mergeCell ref="V14:V15"/>
    <mergeCell ref="AF14:AF15"/>
    <mergeCell ref="AG14:AG15"/>
    <mergeCell ref="AH14:AH15"/>
    <mergeCell ref="AI14:AI15"/>
    <mergeCell ref="AJ14:AJ15"/>
    <mergeCell ref="M14:M15"/>
    <mergeCell ref="T14:T15"/>
    <mergeCell ref="F13:V13"/>
    <mergeCell ref="N14:S14"/>
    <mergeCell ref="W14:AB14"/>
    <mergeCell ref="AU14:AU15"/>
    <mergeCell ref="AV14:AV15"/>
    <mergeCell ref="AM14:AO14"/>
    <mergeCell ref="AP14:AS14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</mergeCells>
  <pageMargins left="0" right="0.31496062992126" top="0" bottom="0" header="0" footer="0"/>
  <pageSetup paperSize="9" scale="48" fitToWidth="0" fitToHeight="0" orientation="landscape" r:id="rId1"/>
  <colBreaks count="2" manualBreakCount="2">
    <brk id="28" max="67" man="1"/>
    <brk id="4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9"/>
  <sheetViews>
    <sheetView zoomScale="85" zoomScaleNormal="85" workbookViewId="0">
      <selection activeCell="J17" sqref="J17"/>
    </sheetView>
  </sheetViews>
  <sheetFormatPr defaultColWidth="9" defaultRowHeight="12.75"/>
  <cols>
    <col min="1" max="1" width="4.140625" style="4" customWidth="1"/>
    <col min="2" max="2" width="50" style="4" customWidth="1"/>
    <col min="3" max="3" width="11.7109375" style="4" customWidth="1"/>
    <col min="4" max="4" width="9.5703125" style="4" customWidth="1"/>
    <col min="5" max="5" width="8.85546875" style="4" customWidth="1"/>
    <col min="6" max="6" width="37.7109375" style="4" customWidth="1"/>
    <col min="7" max="235" width="9.140625" style="4"/>
    <col min="236" max="236" width="5.42578125" style="4" customWidth="1"/>
    <col min="237" max="237" width="45.42578125" style="4" customWidth="1"/>
    <col min="238" max="238" width="9.140625" style="4"/>
    <col min="239" max="239" width="10.28515625" style="4" customWidth="1"/>
    <col min="240" max="240" width="9.85546875" style="4" customWidth="1"/>
    <col min="241" max="241" width="10.7109375" style="4" customWidth="1"/>
    <col min="242" max="242" width="9.5703125" style="4" customWidth="1"/>
    <col min="243" max="243" width="9.140625" style="4"/>
    <col min="244" max="244" width="10.42578125" style="4" customWidth="1"/>
    <col min="245" max="245" width="9.140625" style="4"/>
    <col min="246" max="246" width="9.5703125" style="4" customWidth="1"/>
    <col min="247" max="247" width="11.140625" style="4" customWidth="1"/>
    <col min="248" max="248" width="10.28515625" style="4" customWidth="1"/>
    <col min="249" max="249" width="11.85546875" style="4" customWidth="1"/>
    <col min="250" max="250" width="13.5703125" style="4" customWidth="1"/>
    <col min="251" max="256" width="9.140625" style="4"/>
    <col min="257" max="257" width="5.42578125" style="4" customWidth="1"/>
    <col min="258" max="258" width="52.85546875" style="4" customWidth="1"/>
    <col min="259" max="259" width="12.7109375" style="4" customWidth="1"/>
    <col min="260" max="260" width="11.140625" style="4" customWidth="1"/>
    <col min="261" max="261" width="10.28515625" style="4" customWidth="1"/>
    <col min="262" max="262" width="40.42578125" style="4" customWidth="1"/>
    <col min="263" max="491" width="9.140625" style="4"/>
    <col min="492" max="492" width="5.42578125" style="4" customWidth="1"/>
    <col min="493" max="493" width="45.42578125" style="4" customWidth="1"/>
    <col min="494" max="494" width="9.140625" style="4"/>
    <col min="495" max="495" width="10.28515625" style="4" customWidth="1"/>
    <col min="496" max="496" width="9.85546875" style="4" customWidth="1"/>
    <col min="497" max="497" width="10.7109375" style="4" customWidth="1"/>
    <col min="498" max="498" width="9.5703125" style="4" customWidth="1"/>
    <col min="499" max="499" width="9.140625" style="4"/>
    <col min="500" max="500" width="10.42578125" style="4" customWidth="1"/>
    <col min="501" max="501" width="9.140625" style="4"/>
    <col min="502" max="502" width="9.5703125" style="4" customWidth="1"/>
    <col min="503" max="503" width="11.140625" style="4" customWidth="1"/>
    <col min="504" max="504" width="10.28515625" style="4" customWidth="1"/>
    <col min="505" max="505" width="11.85546875" style="4" customWidth="1"/>
    <col min="506" max="506" width="13.5703125" style="4" customWidth="1"/>
    <col min="507" max="512" width="9.140625" style="4"/>
    <col min="513" max="513" width="5.42578125" style="4" customWidth="1"/>
    <col min="514" max="514" width="52.85546875" style="4" customWidth="1"/>
    <col min="515" max="515" width="12.7109375" style="4" customWidth="1"/>
    <col min="516" max="516" width="11.140625" style="4" customWidth="1"/>
    <col min="517" max="517" width="10.28515625" style="4" customWidth="1"/>
    <col min="518" max="518" width="40.42578125" style="4" customWidth="1"/>
    <col min="519" max="747" width="9.140625" style="4"/>
    <col min="748" max="748" width="5.42578125" style="4" customWidth="1"/>
    <col min="749" max="749" width="45.42578125" style="4" customWidth="1"/>
    <col min="750" max="750" width="9.140625" style="4"/>
    <col min="751" max="751" width="10.28515625" style="4" customWidth="1"/>
    <col min="752" max="752" width="9.85546875" style="4" customWidth="1"/>
    <col min="753" max="753" width="10.7109375" style="4" customWidth="1"/>
    <col min="754" max="754" width="9.5703125" style="4" customWidth="1"/>
    <col min="755" max="755" width="9.140625" style="4"/>
    <col min="756" max="756" width="10.42578125" style="4" customWidth="1"/>
    <col min="757" max="757" width="9.140625" style="4"/>
    <col min="758" max="758" width="9.5703125" style="4" customWidth="1"/>
    <col min="759" max="759" width="11.140625" style="4" customWidth="1"/>
    <col min="760" max="760" width="10.28515625" style="4" customWidth="1"/>
    <col min="761" max="761" width="11.85546875" style="4" customWidth="1"/>
    <col min="762" max="762" width="13.5703125" style="4" customWidth="1"/>
    <col min="763" max="768" width="9.140625" style="4"/>
    <col min="769" max="769" width="5.42578125" style="4" customWidth="1"/>
    <col min="770" max="770" width="52.85546875" style="4" customWidth="1"/>
    <col min="771" max="771" width="12.7109375" style="4" customWidth="1"/>
    <col min="772" max="772" width="11.140625" style="4" customWidth="1"/>
    <col min="773" max="773" width="10.28515625" style="4" customWidth="1"/>
    <col min="774" max="774" width="40.42578125" style="4" customWidth="1"/>
    <col min="775" max="1003" width="9.140625" style="4"/>
    <col min="1004" max="1004" width="5.42578125" style="4" customWidth="1"/>
    <col min="1005" max="1005" width="45.42578125" style="4" customWidth="1"/>
    <col min="1006" max="1006" width="9.140625" style="4"/>
    <col min="1007" max="1007" width="10.28515625" style="4" customWidth="1"/>
    <col min="1008" max="1008" width="9.85546875" style="4" customWidth="1"/>
    <col min="1009" max="1009" width="10.7109375" style="4" customWidth="1"/>
    <col min="1010" max="1010" width="9.5703125" style="4" customWidth="1"/>
    <col min="1011" max="1011" width="9.140625" style="4"/>
    <col min="1012" max="1012" width="10.42578125" style="4" customWidth="1"/>
    <col min="1013" max="1013" width="9.140625" style="4"/>
    <col min="1014" max="1014" width="9.5703125" style="4" customWidth="1"/>
    <col min="1015" max="1015" width="11.140625" style="4" customWidth="1"/>
    <col min="1016" max="1016" width="10.28515625" style="4" customWidth="1"/>
    <col min="1017" max="1017" width="11.85546875" style="4" customWidth="1"/>
    <col min="1018" max="1018" width="13.5703125" style="4" customWidth="1"/>
    <col min="1019" max="1024" width="9.140625" style="4"/>
    <col min="1025" max="1025" width="5.42578125" style="4" customWidth="1"/>
    <col min="1026" max="1026" width="52.85546875" style="4" customWidth="1"/>
    <col min="1027" max="1027" width="12.7109375" style="4" customWidth="1"/>
    <col min="1028" max="1028" width="11.140625" style="4" customWidth="1"/>
    <col min="1029" max="1029" width="10.28515625" style="4" customWidth="1"/>
    <col min="1030" max="1030" width="40.42578125" style="4" customWidth="1"/>
    <col min="1031" max="1259" width="9.140625" style="4"/>
    <col min="1260" max="1260" width="5.42578125" style="4" customWidth="1"/>
    <col min="1261" max="1261" width="45.42578125" style="4" customWidth="1"/>
    <col min="1262" max="1262" width="9.140625" style="4"/>
    <col min="1263" max="1263" width="10.28515625" style="4" customWidth="1"/>
    <col min="1264" max="1264" width="9.85546875" style="4" customWidth="1"/>
    <col min="1265" max="1265" width="10.7109375" style="4" customWidth="1"/>
    <col min="1266" max="1266" width="9.5703125" style="4" customWidth="1"/>
    <col min="1267" max="1267" width="9.140625" style="4"/>
    <col min="1268" max="1268" width="10.42578125" style="4" customWidth="1"/>
    <col min="1269" max="1269" width="9.140625" style="4"/>
    <col min="1270" max="1270" width="9.5703125" style="4" customWidth="1"/>
    <col min="1271" max="1271" width="11.140625" style="4" customWidth="1"/>
    <col min="1272" max="1272" width="10.28515625" style="4" customWidth="1"/>
    <col min="1273" max="1273" width="11.85546875" style="4" customWidth="1"/>
    <col min="1274" max="1274" width="13.5703125" style="4" customWidth="1"/>
    <col min="1275" max="1280" width="9.140625" style="4"/>
    <col min="1281" max="1281" width="5.42578125" style="4" customWidth="1"/>
    <col min="1282" max="1282" width="52.85546875" style="4" customWidth="1"/>
    <col min="1283" max="1283" width="12.7109375" style="4" customWidth="1"/>
    <col min="1284" max="1284" width="11.140625" style="4" customWidth="1"/>
    <col min="1285" max="1285" width="10.28515625" style="4" customWidth="1"/>
    <col min="1286" max="1286" width="40.42578125" style="4" customWidth="1"/>
    <col min="1287" max="1515" width="9.140625" style="4"/>
    <col min="1516" max="1516" width="5.42578125" style="4" customWidth="1"/>
    <col min="1517" max="1517" width="45.42578125" style="4" customWidth="1"/>
    <col min="1518" max="1518" width="9.140625" style="4"/>
    <col min="1519" max="1519" width="10.28515625" style="4" customWidth="1"/>
    <col min="1520" max="1520" width="9.85546875" style="4" customWidth="1"/>
    <col min="1521" max="1521" width="10.7109375" style="4" customWidth="1"/>
    <col min="1522" max="1522" width="9.5703125" style="4" customWidth="1"/>
    <col min="1523" max="1523" width="9.140625" style="4"/>
    <col min="1524" max="1524" width="10.42578125" style="4" customWidth="1"/>
    <col min="1525" max="1525" width="9.140625" style="4"/>
    <col min="1526" max="1526" width="9.5703125" style="4" customWidth="1"/>
    <col min="1527" max="1527" width="11.140625" style="4" customWidth="1"/>
    <col min="1528" max="1528" width="10.28515625" style="4" customWidth="1"/>
    <col min="1529" max="1529" width="11.85546875" style="4" customWidth="1"/>
    <col min="1530" max="1530" width="13.5703125" style="4" customWidth="1"/>
    <col min="1531" max="1536" width="9.140625" style="4"/>
    <col min="1537" max="1537" width="5.42578125" style="4" customWidth="1"/>
    <col min="1538" max="1538" width="52.85546875" style="4" customWidth="1"/>
    <col min="1539" max="1539" width="12.7109375" style="4" customWidth="1"/>
    <col min="1540" max="1540" width="11.140625" style="4" customWidth="1"/>
    <col min="1541" max="1541" width="10.28515625" style="4" customWidth="1"/>
    <col min="1542" max="1542" width="40.42578125" style="4" customWidth="1"/>
    <col min="1543" max="1771" width="9.140625" style="4"/>
    <col min="1772" max="1772" width="5.42578125" style="4" customWidth="1"/>
    <col min="1773" max="1773" width="45.42578125" style="4" customWidth="1"/>
    <col min="1774" max="1774" width="9.140625" style="4"/>
    <col min="1775" max="1775" width="10.28515625" style="4" customWidth="1"/>
    <col min="1776" max="1776" width="9.85546875" style="4" customWidth="1"/>
    <col min="1777" max="1777" width="10.7109375" style="4" customWidth="1"/>
    <col min="1778" max="1778" width="9.5703125" style="4" customWidth="1"/>
    <col min="1779" max="1779" width="9.140625" style="4"/>
    <col min="1780" max="1780" width="10.42578125" style="4" customWidth="1"/>
    <col min="1781" max="1781" width="9.140625" style="4"/>
    <col min="1782" max="1782" width="9.5703125" style="4" customWidth="1"/>
    <col min="1783" max="1783" width="11.140625" style="4" customWidth="1"/>
    <col min="1784" max="1784" width="10.28515625" style="4" customWidth="1"/>
    <col min="1785" max="1785" width="11.85546875" style="4" customWidth="1"/>
    <col min="1786" max="1786" width="13.5703125" style="4" customWidth="1"/>
    <col min="1787" max="1792" width="9.140625" style="4"/>
    <col min="1793" max="1793" width="5.42578125" style="4" customWidth="1"/>
    <col min="1794" max="1794" width="52.85546875" style="4" customWidth="1"/>
    <col min="1795" max="1795" width="12.7109375" style="4" customWidth="1"/>
    <col min="1796" max="1796" width="11.140625" style="4" customWidth="1"/>
    <col min="1797" max="1797" width="10.28515625" style="4" customWidth="1"/>
    <col min="1798" max="1798" width="40.42578125" style="4" customWidth="1"/>
    <col min="1799" max="2027" width="9.140625" style="4"/>
    <col min="2028" max="2028" width="5.42578125" style="4" customWidth="1"/>
    <col min="2029" max="2029" width="45.42578125" style="4" customWidth="1"/>
    <col min="2030" max="2030" width="9.140625" style="4"/>
    <col min="2031" max="2031" width="10.28515625" style="4" customWidth="1"/>
    <col min="2032" max="2032" width="9.85546875" style="4" customWidth="1"/>
    <col min="2033" max="2033" width="10.7109375" style="4" customWidth="1"/>
    <col min="2034" max="2034" width="9.5703125" style="4" customWidth="1"/>
    <col min="2035" max="2035" width="9.140625" style="4"/>
    <col min="2036" max="2036" width="10.42578125" style="4" customWidth="1"/>
    <col min="2037" max="2037" width="9.140625" style="4"/>
    <col min="2038" max="2038" width="9.5703125" style="4" customWidth="1"/>
    <col min="2039" max="2039" width="11.140625" style="4" customWidth="1"/>
    <col min="2040" max="2040" width="10.28515625" style="4" customWidth="1"/>
    <col min="2041" max="2041" width="11.85546875" style="4" customWidth="1"/>
    <col min="2042" max="2042" width="13.5703125" style="4" customWidth="1"/>
    <col min="2043" max="2048" width="9.140625" style="4"/>
    <col min="2049" max="2049" width="5.42578125" style="4" customWidth="1"/>
    <col min="2050" max="2050" width="52.85546875" style="4" customWidth="1"/>
    <col min="2051" max="2051" width="12.7109375" style="4" customWidth="1"/>
    <col min="2052" max="2052" width="11.140625" style="4" customWidth="1"/>
    <col min="2053" max="2053" width="10.28515625" style="4" customWidth="1"/>
    <col min="2054" max="2054" width="40.42578125" style="4" customWidth="1"/>
    <col min="2055" max="2283" width="9.140625" style="4"/>
    <col min="2284" max="2284" width="5.42578125" style="4" customWidth="1"/>
    <col min="2285" max="2285" width="45.42578125" style="4" customWidth="1"/>
    <col min="2286" max="2286" width="9.140625" style="4"/>
    <col min="2287" max="2287" width="10.28515625" style="4" customWidth="1"/>
    <col min="2288" max="2288" width="9.85546875" style="4" customWidth="1"/>
    <col min="2289" max="2289" width="10.7109375" style="4" customWidth="1"/>
    <col min="2290" max="2290" width="9.5703125" style="4" customWidth="1"/>
    <col min="2291" max="2291" width="9.140625" style="4"/>
    <col min="2292" max="2292" width="10.42578125" style="4" customWidth="1"/>
    <col min="2293" max="2293" width="9.140625" style="4"/>
    <col min="2294" max="2294" width="9.5703125" style="4" customWidth="1"/>
    <col min="2295" max="2295" width="11.140625" style="4" customWidth="1"/>
    <col min="2296" max="2296" width="10.28515625" style="4" customWidth="1"/>
    <col min="2297" max="2297" width="11.85546875" style="4" customWidth="1"/>
    <col min="2298" max="2298" width="13.5703125" style="4" customWidth="1"/>
    <col min="2299" max="2304" width="9.140625" style="4"/>
    <col min="2305" max="2305" width="5.42578125" style="4" customWidth="1"/>
    <col min="2306" max="2306" width="52.85546875" style="4" customWidth="1"/>
    <col min="2307" max="2307" width="12.7109375" style="4" customWidth="1"/>
    <col min="2308" max="2308" width="11.140625" style="4" customWidth="1"/>
    <col min="2309" max="2309" width="10.28515625" style="4" customWidth="1"/>
    <col min="2310" max="2310" width="40.42578125" style="4" customWidth="1"/>
    <col min="2311" max="2539" width="9.140625" style="4"/>
    <col min="2540" max="2540" width="5.42578125" style="4" customWidth="1"/>
    <col min="2541" max="2541" width="45.42578125" style="4" customWidth="1"/>
    <col min="2542" max="2542" width="9.140625" style="4"/>
    <col min="2543" max="2543" width="10.28515625" style="4" customWidth="1"/>
    <col min="2544" max="2544" width="9.85546875" style="4" customWidth="1"/>
    <col min="2545" max="2545" width="10.7109375" style="4" customWidth="1"/>
    <col min="2546" max="2546" width="9.5703125" style="4" customWidth="1"/>
    <col min="2547" max="2547" width="9.140625" style="4"/>
    <col min="2548" max="2548" width="10.42578125" style="4" customWidth="1"/>
    <col min="2549" max="2549" width="9.140625" style="4"/>
    <col min="2550" max="2550" width="9.5703125" style="4" customWidth="1"/>
    <col min="2551" max="2551" width="11.140625" style="4" customWidth="1"/>
    <col min="2552" max="2552" width="10.28515625" style="4" customWidth="1"/>
    <col min="2553" max="2553" width="11.85546875" style="4" customWidth="1"/>
    <col min="2554" max="2554" width="13.5703125" style="4" customWidth="1"/>
    <col min="2555" max="2560" width="9.140625" style="4"/>
    <col min="2561" max="2561" width="5.42578125" style="4" customWidth="1"/>
    <col min="2562" max="2562" width="52.85546875" style="4" customWidth="1"/>
    <col min="2563" max="2563" width="12.7109375" style="4" customWidth="1"/>
    <col min="2564" max="2564" width="11.140625" style="4" customWidth="1"/>
    <col min="2565" max="2565" width="10.28515625" style="4" customWidth="1"/>
    <col min="2566" max="2566" width="40.42578125" style="4" customWidth="1"/>
    <col min="2567" max="2795" width="9.140625" style="4"/>
    <col min="2796" max="2796" width="5.42578125" style="4" customWidth="1"/>
    <col min="2797" max="2797" width="45.42578125" style="4" customWidth="1"/>
    <col min="2798" max="2798" width="9.140625" style="4"/>
    <col min="2799" max="2799" width="10.28515625" style="4" customWidth="1"/>
    <col min="2800" max="2800" width="9.85546875" style="4" customWidth="1"/>
    <col min="2801" max="2801" width="10.7109375" style="4" customWidth="1"/>
    <col min="2802" max="2802" width="9.5703125" style="4" customWidth="1"/>
    <col min="2803" max="2803" width="9.140625" style="4"/>
    <col min="2804" max="2804" width="10.42578125" style="4" customWidth="1"/>
    <col min="2805" max="2805" width="9.140625" style="4"/>
    <col min="2806" max="2806" width="9.5703125" style="4" customWidth="1"/>
    <col min="2807" max="2807" width="11.140625" style="4" customWidth="1"/>
    <col min="2808" max="2808" width="10.28515625" style="4" customWidth="1"/>
    <col min="2809" max="2809" width="11.85546875" style="4" customWidth="1"/>
    <col min="2810" max="2810" width="13.5703125" style="4" customWidth="1"/>
    <col min="2811" max="2816" width="9.140625" style="4"/>
    <col min="2817" max="2817" width="5.42578125" style="4" customWidth="1"/>
    <col min="2818" max="2818" width="52.85546875" style="4" customWidth="1"/>
    <col min="2819" max="2819" width="12.7109375" style="4" customWidth="1"/>
    <col min="2820" max="2820" width="11.140625" style="4" customWidth="1"/>
    <col min="2821" max="2821" width="10.28515625" style="4" customWidth="1"/>
    <col min="2822" max="2822" width="40.42578125" style="4" customWidth="1"/>
    <col min="2823" max="3051" width="9.140625" style="4"/>
    <col min="3052" max="3052" width="5.42578125" style="4" customWidth="1"/>
    <col min="3053" max="3053" width="45.42578125" style="4" customWidth="1"/>
    <col min="3054" max="3054" width="9.140625" style="4"/>
    <col min="3055" max="3055" width="10.28515625" style="4" customWidth="1"/>
    <col min="3056" max="3056" width="9.85546875" style="4" customWidth="1"/>
    <col min="3057" max="3057" width="10.7109375" style="4" customWidth="1"/>
    <col min="3058" max="3058" width="9.5703125" style="4" customWidth="1"/>
    <col min="3059" max="3059" width="9.140625" style="4"/>
    <col min="3060" max="3060" width="10.42578125" style="4" customWidth="1"/>
    <col min="3061" max="3061" width="9.140625" style="4"/>
    <col min="3062" max="3062" width="9.5703125" style="4" customWidth="1"/>
    <col min="3063" max="3063" width="11.140625" style="4" customWidth="1"/>
    <col min="3064" max="3064" width="10.28515625" style="4" customWidth="1"/>
    <col min="3065" max="3065" width="11.85546875" style="4" customWidth="1"/>
    <col min="3066" max="3066" width="13.5703125" style="4" customWidth="1"/>
    <col min="3067" max="3072" width="9.140625" style="4"/>
    <col min="3073" max="3073" width="5.42578125" style="4" customWidth="1"/>
    <col min="3074" max="3074" width="52.85546875" style="4" customWidth="1"/>
    <col min="3075" max="3075" width="12.7109375" style="4" customWidth="1"/>
    <col min="3076" max="3076" width="11.140625" style="4" customWidth="1"/>
    <col min="3077" max="3077" width="10.28515625" style="4" customWidth="1"/>
    <col min="3078" max="3078" width="40.42578125" style="4" customWidth="1"/>
    <col min="3079" max="3307" width="9.140625" style="4"/>
    <col min="3308" max="3308" width="5.42578125" style="4" customWidth="1"/>
    <col min="3309" max="3309" width="45.42578125" style="4" customWidth="1"/>
    <col min="3310" max="3310" width="9.140625" style="4"/>
    <col min="3311" max="3311" width="10.28515625" style="4" customWidth="1"/>
    <col min="3312" max="3312" width="9.85546875" style="4" customWidth="1"/>
    <col min="3313" max="3313" width="10.7109375" style="4" customWidth="1"/>
    <col min="3314" max="3314" width="9.5703125" style="4" customWidth="1"/>
    <col min="3315" max="3315" width="9.140625" style="4"/>
    <col min="3316" max="3316" width="10.42578125" style="4" customWidth="1"/>
    <col min="3317" max="3317" width="9.140625" style="4"/>
    <col min="3318" max="3318" width="9.5703125" style="4" customWidth="1"/>
    <col min="3319" max="3319" width="11.140625" style="4" customWidth="1"/>
    <col min="3320" max="3320" width="10.28515625" style="4" customWidth="1"/>
    <col min="3321" max="3321" width="11.85546875" style="4" customWidth="1"/>
    <col min="3322" max="3322" width="13.5703125" style="4" customWidth="1"/>
    <col min="3323" max="3328" width="9.140625" style="4"/>
    <col min="3329" max="3329" width="5.42578125" style="4" customWidth="1"/>
    <col min="3330" max="3330" width="52.85546875" style="4" customWidth="1"/>
    <col min="3331" max="3331" width="12.7109375" style="4" customWidth="1"/>
    <col min="3332" max="3332" width="11.140625" style="4" customWidth="1"/>
    <col min="3333" max="3333" width="10.28515625" style="4" customWidth="1"/>
    <col min="3334" max="3334" width="40.42578125" style="4" customWidth="1"/>
    <col min="3335" max="3563" width="9.140625" style="4"/>
    <col min="3564" max="3564" width="5.42578125" style="4" customWidth="1"/>
    <col min="3565" max="3565" width="45.42578125" style="4" customWidth="1"/>
    <col min="3566" max="3566" width="9.140625" style="4"/>
    <col min="3567" max="3567" width="10.28515625" style="4" customWidth="1"/>
    <col min="3568" max="3568" width="9.85546875" style="4" customWidth="1"/>
    <col min="3569" max="3569" width="10.7109375" style="4" customWidth="1"/>
    <col min="3570" max="3570" width="9.5703125" style="4" customWidth="1"/>
    <col min="3571" max="3571" width="9.140625" style="4"/>
    <col min="3572" max="3572" width="10.42578125" style="4" customWidth="1"/>
    <col min="3573" max="3573" width="9.140625" style="4"/>
    <col min="3574" max="3574" width="9.5703125" style="4" customWidth="1"/>
    <col min="3575" max="3575" width="11.140625" style="4" customWidth="1"/>
    <col min="3576" max="3576" width="10.28515625" style="4" customWidth="1"/>
    <col min="3577" max="3577" width="11.85546875" style="4" customWidth="1"/>
    <col min="3578" max="3578" width="13.5703125" style="4" customWidth="1"/>
    <col min="3579" max="3584" width="9.140625" style="4"/>
    <col min="3585" max="3585" width="5.42578125" style="4" customWidth="1"/>
    <col min="3586" max="3586" width="52.85546875" style="4" customWidth="1"/>
    <col min="3587" max="3587" width="12.7109375" style="4" customWidth="1"/>
    <col min="3588" max="3588" width="11.140625" style="4" customWidth="1"/>
    <col min="3589" max="3589" width="10.28515625" style="4" customWidth="1"/>
    <col min="3590" max="3590" width="40.42578125" style="4" customWidth="1"/>
    <col min="3591" max="3819" width="9.140625" style="4"/>
    <col min="3820" max="3820" width="5.42578125" style="4" customWidth="1"/>
    <col min="3821" max="3821" width="45.42578125" style="4" customWidth="1"/>
    <col min="3822" max="3822" width="9.140625" style="4"/>
    <col min="3823" max="3823" width="10.28515625" style="4" customWidth="1"/>
    <col min="3824" max="3824" width="9.85546875" style="4" customWidth="1"/>
    <col min="3825" max="3825" width="10.7109375" style="4" customWidth="1"/>
    <col min="3826" max="3826" width="9.5703125" style="4" customWidth="1"/>
    <col min="3827" max="3827" width="9.140625" style="4"/>
    <col min="3828" max="3828" width="10.42578125" style="4" customWidth="1"/>
    <col min="3829" max="3829" width="9.140625" style="4"/>
    <col min="3830" max="3830" width="9.5703125" style="4" customWidth="1"/>
    <col min="3831" max="3831" width="11.140625" style="4" customWidth="1"/>
    <col min="3832" max="3832" width="10.28515625" style="4" customWidth="1"/>
    <col min="3833" max="3833" width="11.85546875" style="4" customWidth="1"/>
    <col min="3834" max="3834" width="13.5703125" style="4" customWidth="1"/>
    <col min="3835" max="3840" width="9.140625" style="4"/>
    <col min="3841" max="3841" width="5.42578125" style="4" customWidth="1"/>
    <col min="3842" max="3842" width="52.85546875" style="4" customWidth="1"/>
    <col min="3843" max="3843" width="12.7109375" style="4" customWidth="1"/>
    <col min="3844" max="3844" width="11.140625" style="4" customWidth="1"/>
    <col min="3845" max="3845" width="10.28515625" style="4" customWidth="1"/>
    <col min="3846" max="3846" width="40.42578125" style="4" customWidth="1"/>
    <col min="3847" max="4075" width="9.140625" style="4"/>
    <col min="4076" max="4076" width="5.42578125" style="4" customWidth="1"/>
    <col min="4077" max="4077" width="45.42578125" style="4" customWidth="1"/>
    <col min="4078" max="4078" width="9.140625" style="4"/>
    <col min="4079" max="4079" width="10.28515625" style="4" customWidth="1"/>
    <col min="4080" max="4080" width="9.85546875" style="4" customWidth="1"/>
    <col min="4081" max="4081" width="10.7109375" style="4" customWidth="1"/>
    <col min="4082" max="4082" width="9.5703125" style="4" customWidth="1"/>
    <col min="4083" max="4083" width="9.140625" style="4"/>
    <col min="4084" max="4084" width="10.42578125" style="4" customWidth="1"/>
    <col min="4085" max="4085" width="9.140625" style="4"/>
    <col min="4086" max="4086" width="9.5703125" style="4" customWidth="1"/>
    <col min="4087" max="4087" width="11.140625" style="4" customWidth="1"/>
    <col min="4088" max="4088" width="10.28515625" style="4" customWidth="1"/>
    <col min="4089" max="4089" width="11.85546875" style="4" customWidth="1"/>
    <col min="4090" max="4090" width="13.5703125" style="4" customWidth="1"/>
    <col min="4091" max="4096" width="9.140625" style="4"/>
    <col min="4097" max="4097" width="5.42578125" style="4" customWidth="1"/>
    <col min="4098" max="4098" width="52.85546875" style="4" customWidth="1"/>
    <col min="4099" max="4099" width="12.7109375" style="4" customWidth="1"/>
    <col min="4100" max="4100" width="11.140625" style="4" customWidth="1"/>
    <col min="4101" max="4101" width="10.28515625" style="4" customWidth="1"/>
    <col min="4102" max="4102" width="40.42578125" style="4" customWidth="1"/>
    <col min="4103" max="4331" width="9.140625" style="4"/>
    <col min="4332" max="4332" width="5.42578125" style="4" customWidth="1"/>
    <col min="4333" max="4333" width="45.42578125" style="4" customWidth="1"/>
    <col min="4334" max="4334" width="9.140625" style="4"/>
    <col min="4335" max="4335" width="10.28515625" style="4" customWidth="1"/>
    <col min="4336" max="4336" width="9.85546875" style="4" customWidth="1"/>
    <col min="4337" max="4337" width="10.7109375" style="4" customWidth="1"/>
    <col min="4338" max="4338" width="9.5703125" style="4" customWidth="1"/>
    <col min="4339" max="4339" width="9.140625" style="4"/>
    <col min="4340" max="4340" width="10.42578125" style="4" customWidth="1"/>
    <col min="4341" max="4341" width="9.140625" style="4"/>
    <col min="4342" max="4342" width="9.5703125" style="4" customWidth="1"/>
    <col min="4343" max="4343" width="11.140625" style="4" customWidth="1"/>
    <col min="4344" max="4344" width="10.28515625" style="4" customWidth="1"/>
    <col min="4345" max="4345" width="11.85546875" style="4" customWidth="1"/>
    <col min="4346" max="4346" width="13.5703125" style="4" customWidth="1"/>
    <col min="4347" max="4352" width="9.140625" style="4"/>
    <col min="4353" max="4353" width="5.42578125" style="4" customWidth="1"/>
    <col min="4354" max="4354" width="52.85546875" style="4" customWidth="1"/>
    <col min="4355" max="4355" width="12.7109375" style="4" customWidth="1"/>
    <col min="4356" max="4356" width="11.140625" style="4" customWidth="1"/>
    <col min="4357" max="4357" width="10.28515625" style="4" customWidth="1"/>
    <col min="4358" max="4358" width="40.42578125" style="4" customWidth="1"/>
    <col min="4359" max="4587" width="9.140625" style="4"/>
    <col min="4588" max="4588" width="5.42578125" style="4" customWidth="1"/>
    <col min="4589" max="4589" width="45.42578125" style="4" customWidth="1"/>
    <col min="4590" max="4590" width="9.140625" style="4"/>
    <col min="4591" max="4591" width="10.28515625" style="4" customWidth="1"/>
    <col min="4592" max="4592" width="9.85546875" style="4" customWidth="1"/>
    <col min="4593" max="4593" width="10.7109375" style="4" customWidth="1"/>
    <col min="4594" max="4594" width="9.5703125" style="4" customWidth="1"/>
    <col min="4595" max="4595" width="9.140625" style="4"/>
    <col min="4596" max="4596" width="10.42578125" style="4" customWidth="1"/>
    <col min="4597" max="4597" width="9.140625" style="4"/>
    <col min="4598" max="4598" width="9.5703125" style="4" customWidth="1"/>
    <col min="4599" max="4599" width="11.140625" style="4" customWidth="1"/>
    <col min="4600" max="4600" width="10.28515625" style="4" customWidth="1"/>
    <col min="4601" max="4601" width="11.85546875" style="4" customWidth="1"/>
    <col min="4602" max="4602" width="13.5703125" style="4" customWidth="1"/>
    <col min="4603" max="4608" width="9.140625" style="4"/>
    <col min="4609" max="4609" width="5.42578125" style="4" customWidth="1"/>
    <col min="4610" max="4610" width="52.85546875" style="4" customWidth="1"/>
    <col min="4611" max="4611" width="12.7109375" style="4" customWidth="1"/>
    <col min="4612" max="4612" width="11.140625" style="4" customWidth="1"/>
    <col min="4613" max="4613" width="10.28515625" style="4" customWidth="1"/>
    <col min="4614" max="4614" width="40.42578125" style="4" customWidth="1"/>
    <col min="4615" max="4843" width="9.140625" style="4"/>
    <col min="4844" max="4844" width="5.42578125" style="4" customWidth="1"/>
    <col min="4845" max="4845" width="45.42578125" style="4" customWidth="1"/>
    <col min="4846" max="4846" width="9.140625" style="4"/>
    <col min="4847" max="4847" width="10.28515625" style="4" customWidth="1"/>
    <col min="4848" max="4848" width="9.85546875" style="4" customWidth="1"/>
    <col min="4849" max="4849" width="10.7109375" style="4" customWidth="1"/>
    <col min="4850" max="4850" width="9.5703125" style="4" customWidth="1"/>
    <col min="4851" max="4851" width="9.140625" style="4"/>
    <col min="4852" max="4852" width="10.42578125" style="4" customWidth="1"/>
    <col min="4853" max="4853" width="9.140625" style="4"/>
    <col min="4854" max="4854" width="9.5703125" style="4" customWidth="1"/>
    <col min="4855" max="4855" width="11.140625" style="4" customWidth="1"/>
    <col min="4856" max="4856" width="10.28515625" style="4" customWidth="1"/>
    <col min="4857" max="4857" width="11.85546875" style="4" customWidth="1"/>
    <col min="4858" max="4858" width="13.5703125" style="4" customWidth="1"/>
    <col min="4859" max="4864" width="9.140625" style="4"/>
    <col min="4865" max="4865" width="5.42578125" style="4" customWidth="1"/>
    <col min="4866" max="4866" width="52.85546875" style="4" customWidth="1"/>
    <col min="4867" max="4867" width="12.7109375" style="4" customWidth="1"/>
    <col min="4868" max="4868" width="11.140625" style="4" customWidth="1"/>
    <col min="4869" max="4869" width="10.28515625" style="4" customWidth="1"/>
    <col min="4870" max="4870" width="40.42578125" style="4" customWidth="1"/>
    <col min="4871" max="5099" width="9.140625" style="4"/>
    <col min="5100" max="5100" width="5.42578125" style="4" customWidth="1"/>
    <col min="5101" max="5101" width="45.42578125" style="4" customWidth="1"/>
    <col min="5102" max="5102" width="9.140625" style="4"/>
    <col min="5103" max="5103" width="10.28515625" style="4" customWidth="1"/>
    <col min="5104" max="5104" width="9.85546875" style="4" customWidth="1"/>
    <col min="5105" max="5105" width="10.7109375" style="4" customWidth="1"/>
    <col min="5106" max="5106" width="9.5703125" style="4" customWidth="1"/>
    <col min="5107" max="5107" width="9.140625" style="4"/>
    <col min="5108" max="5108" width="10.42578125" style="4" customWidth="1"/>
    <col min="5109" max="5109" width="9.140625" style="4"/>
    <col min="5110" max="5110" width="9.5703125" style="4" customWidth="1"/>
    <col min="5111" max="5111" width="11.140625" style="4" customWidth="1"/>
    <col min="5112" max="5112" width="10.28515625" style="4" customWidth="1"/>
    <col min="5113" max="5113" width="11.85546875" style="4" customWidth="1"/>
    <col min="5114" max="5114" width="13.5703125" style="4" customWidth="1"/>
    <col min="5115" max="5120" width="9.140625" style="4"/>
    <col min="5121" max="5121" width="5.42578125" style="4" customWidth="1"/>
    <col min="5122" max="5122" width="52.85546875" style="4" customWidth="1"/>
    <col min="5123" max="5123" width="12.7109375" style="4" customWidth="1"/>
    <col min="5124" max="5124" width="11.140625" style="4" customWidth="1"/>
    <col min="5125" max="5125" width="10.28515625" style="4" customWidth="1"/>
    <col min="5126" max="5126" width="40.42578125" style="4" customWidth="1"/>
    <col min="5127" max="5355" width="9.140625" style="4"/>
    <col min="5356" max="5356" width="5.42578125" style="4" customWidth="1"/>
    <col min="5357" max="5357" width="45.42578125" style="4" customWidth="1"/>
    <col min="5358" max="5358" width="9.140625" style="4"/>
    <col min="5359" max="5359" width="10.28515625" style="4" customWidth="1"/>
    <col min="5360" max="5360" width="9.85546875" style="4" customWidth="1"/>
    <col min="5361" max="5361" width="10.7109375" style="4" customWidth="1"/>
    <col min="5362" max="5362" width="9.5703125" style="4" customWidth="1"/>
    <col min="5363" max="5363" width="9.140625" style="4"/>
    <col min="5364" max="5364" width="10.42578125" style="4" customWidth="1"/>
    <col min="5365" max="5365" width="9.140625" style="4"/>
    <col min="5366" max="5366" width="9.5703125" style="4" customWidth="1"/>
    <col min="5367" max="5367" width="11.140625" style="4" customWidth="1"/>
    <col min="5368" max="5368" width="10.28515625" style="4" customWidth="1"/>
    <col min="5369" max="5369" width="11.85546875" style="4" customWidth="1"/>
    <col min="5370" max="5370" width="13.5703125" style="4" customWidth="1"/>
    <col min="5371" max="5376" width="9.140625" style="4"/>
    <col min="5377" max="5377" width="5.42578125" style="4" customWidth="1"/>
    <col min="5378" max="5378" width="52.85546875" style="4" customWidth="1"/>
    <col min="5379" max="5379" width="12.7109375" style="4" customWidth="1"/>
    <col min="5380" max="5380" width="11.140625" style="4" customWidth="1"/>
    <col min="5381" max="5381" width="10.28515625" style="4" customWidth="1"/>
    <col min="5382" max="5382" width="40.42578125" style="4" customWidth="1"/>
    <col min="5383" max="5611" width="9.140625" style="4"/>
    <col min="5612" max="5612" width="5.42578125" style="4" customWidth="1"/>
    <col min="5613" max="5613" width="45.42578125" style="4" customWidth="1"/>
    <col min="5614" max="5614" width="9.140625" style="4"/>
    <col min="5615" max="5615" width="10.28515625" style="4" customWidth="1"/>
    <col min="5616" max="5616" width="9.85546875" style="4" customWidth="1"/>
    <col min="5617" max="5617" width="10.7109375" style="4" customWidth="1"/>
    <col min="5618" max="5618" width="9.5703125" style="4" customWidth="1"/>
    <col min="5619" max="5619" width="9.140625" style="4"/>
    <col min="5620" max="5620" width="10.42578125" style="4" customWidth="1"/>
    <col min="5621" max="5621" width="9.140625" style="4"/>
    <col min="5622" max="5622" width="9.5703125" style="4" customWidth="1"/>
    <col min="5623" max="5623" width="11.140625" style="4" customWidth="1"/>
    <col min="5624" max="5624" width="10.28515625" style="4" customWidth="1"/>
    <col min="5625" max="5625" width="11.85546875" style="4" customWidth="1"/>
    <col min="5626" max="5626" width="13.5703125" style="4" customWidth="1"/>
    <col min="5627" max="5632" width="9.140625" style="4"/>
    <col min="5633" max="5633" width="5.42578125" style="4" customWidth="1"/>
    <col min="5634" max="5634" width="52.85546875" style="4" customWidth="1"/>
    <col min="5635" max="5635" width="12.7109375" style="4" customWidth="1"/>
    <col min="5636" max="5636" width="11.140625" style="4" customWidth="1"/>
    <col min="5637" max="5637" width="10.28515625" style="4" customWidth="1"/>
    <col min="5638" max="5638" width="40.42578125" style="4" customWidth="1"/>
    <col min="5639" max="5867" width="9.140625" style="4"/>
    <col min="5868" max="5868" width="5.42578125" style="4" customWidth="1"/>
    <col min="5869" max="5869" width="45.42578125" style="4" customWidth="1"/>
    <col min="5870" max="5870" width="9.140625" style="4"/>
    <col min="5871" max="5871" width="10.28515625" style="4" customWidth="1"/>
    <col min="5872" max="5872" width="9.85546875" style="4" customWidth="1"/>
    <col min="5873" max="5873" width="10.7109375" style="4" customWidth="1"/>
    <col min="5874" max="5874" width="9.5703125" style="4" customWidth="1"/>
    <col min="5875" max="5875" width="9.140625" style="4"/>
    <col min="5876" max="5876" width="10.42578125" style="4" customWidth="1"/>
    <col min="5877" max="5877" width="9.140625" style="4"/>
    <col min="5878" max="5878" width="9.5703125" style="4" customWidth="1"/>
    <col min="5879" max="5879" width="11.140625" style="4" customWidth="1"/>
    <col min="5880" max="5880" width="10.28515625" style="4" customWidth="1"/>
    <col min="5881" max="5881" width="11.85546875" style="4" customWidth="1"/>
    <col min="5882" max="5882" width="13.5703125" style="4" customWidth="1"/>
    <col min="5883" max="5888" width="9.140625" style="4"/>
    <col min="5889" max="5889" width="5.42578125" style="4" customWidth="1"/>
    <col min="5890" max="5890" width="52.85546875" style="4" customWidth="1"/>
    <col min="5891" max="5891" width="12.7109375" style="4" customWidth="1"/>
    <col min="5892" max="5892" width="11.140625" style="4" customWidth="1"/>
    <col min="5893" max="5893" width="10.28515625" style="4" customWidth="1"/>
    <col min="5894" max="5894" width="40.42578125" style="4" customWidth="1"/>
    <col min="5895" max="6123" width="9.140625" style="4"/>
    <col min="6124" max="6124" width="5.42578125" style="4" customWidth="1"/>
    <col min="6125" max="6125" width="45.42578125" style="4" customWidth="1"/>
    <col min="6126" max="6126" width="9.140625" style="4"/>
    <col min="6127" max="6127" width="10.28515625" style="4" customWidth="1"/>
    <col min="6128" max="6128" width="9.85546875" style="4" customWidth="1"/>
    <col min="6129" max="6129" width="10.7109375" style="4" customWidth="1"/>
    <col min="6130" max="6130" width="9.5703125" style="4" customWidth="1"/>
    <col min="6131" max="6131" width="9.140625" style="4"/>
    <col min="6132" max="6132" width="10.42578125" style="4" customWidth="1"/>
    <col min="6133" max="6133" width="9.140625" style="4"/>
    <col min="6134" max="6134" width="9.5703125" style="4" customWidth="1"/>
    <col min="6135" max="6135" width="11.140625" style="4" customWidth="1"/>
    <col min="6136" max="6136" width="10.28515625" style="4" customWidth="1"/>
    <col min="6137" max="6137" width="11.85546875" style="4" customWidth="1"/>
    <col min="6138" max="6138" width="13.5703125" style="4" customWidth="1"/>
    <col min="6139" max="6144" width="9.140625" style="4"/>
    <col min="6145" max="6145" width="5.42578125" style="4" customWidth="1"/>
    <col min="6146" max="6146" width="52.85546875" style="4" customWidth="1"/>
    <col min="6147" max="6147" width="12.7109375" style="4" customWidth="1"/>
    <col min="6148" max="6148" width="11.140625" style="4" customWidth="1"/>
    <col min="6149" max="6149" width="10.28515625" style="4" customWidth="1"/>
    <col min="6150" max="6150" width="40.42578125" style="4" customWidth="1"/>
    <col min="6151" max="6379" width="9.140625" style="4"/>
    <col min="6380" max="6380" width="5.42578125" style="4" customWidth="1"/>
    <col min="6381" max="6381" width="45.42578125" style="4" customWidth="1"/>
    <col min="6382" max="6382" width="9.140625" style="4"/>
    <col min="6383" max="6383" width="10.28515625" style="4" customWidth="1"/>
    <col min="6384" max="6384" width="9.85546875" style="4" customWidth="1"/>
    <col min="6385" max="6385" width="10.7109375" style="4" customWidth="1"/>
    <col min="6386" max="6386" width="9.5703125" style="4" customWidth="1"/>
    <col min="6387" max="6387" width="9.140625" style="4"/>
    <col min="6388" max="6388" width="10.42578125" style="4" customWidth="1"/>
    <col min="6389" max="6389" width="9.140625" style="4"/>
    <col min="6390" max="6390" width="9.5703125" style="4" customWidth="1"/>
    <col min="6391" max="6391" width="11.140625" style="4" customWidth="1"/>
    <col min="6392" max="6392" width="10.28515625" style="4" customWidth="1"/>
    <col min="6393" max="6393" width="11.85546875" style="4" customWidth="1"/>
    <col min="6394" max="6394" width="13.5703125" style="4" customWidth="1"/>
    <col min="6395" max="6400" width="9.140625" style="4"/>
    <col min="6401" max="6401" width="5.42578125" style="4" customWidth="1"/>
    <col min="6402" max="6402" width="52.85546875" style="4" customWidth="1"/>
    <col min="6403" max="6403" width="12.7109375" style="4" customWidth="1"/>
    <col min="6404" max="6404" width="11.140625" style="4" customWidth="1"/>
    <col min="6405" max="6405" width="10.28515625" style="4" customWidth="1"/>
    <col min="6406" max="6406" width="40.42578125" style="4" customWidth="1"/>
    <col min="6407" max="6635" width="9.140625" style="4"/>
    <col min="6636" max="6636" width="5.42578125" style="4" customWidth="1"/>
    <col min="6637" max="6637" width="45.42578125" style="4" customWidth="1"/>
    <col min="6638" max="6638" width="9.140625" style="4"/>
    <col min="6639" max="6639" width="10.28515625" style="4" customWidth="1"/>
    <col min="6640" max="6640" width="9.85546875" style="4" customWidth="1"/>
    <col min="6641" max="6641" width="10.7109375" style="4" customWidth="1"/>
    <col min="6642" max="6642" width="9.5703125" style="4" customWidth="1"/>
    <col min="6643" max="6643" width="9.140625" style="4"/>
    <col min="6644" max="6644" width="10.42578125" style="4" customWidth="1"/>
    <col min="6645" max="6645" width="9.140625" style="4"/>
    <col min="6646" max="6646" width="9.5703125" style="4" customWidth="1"/>
    <col min="6647" max="6647" width="11.140625" style="4" customWidth="1"/>
    <col min="6648" max="6648" width="10.28515625" style="4" customWidth="1"/>
    <col min="6649" max="6649" width="11.85546875" style="4" customWidth="1"/>
    <col min="6650" max="6650" width="13.5703125" style="4" customWidth="1"/>
    <col min="6651" max="6656" width="9.140625" style="4"/>
    <col min="6657" max="6657" width="5.42578125" style="4" customWidth="1"/>
    <col min="6658" max="6658" width="52.85546875" style="4" customWidth="1"/>
    <col min="6659" max="6659" width="12.7109375" style="4" customWidth="1"/>
    <col min="6660" max="6660" width="11.140625" style="4" customWidth="1"/>
    <col min="6661" max="6661" width="10.28515625" style="4" customWidth="1"/>
    <col min="6662" max="6662" width="40.42578125" style="4" customWidth="1"/>
    <col min="6663" max="6891" width="9.140625" style="4"/>
    <col min="6892" max="6892" width="5.42578125" style="4" customWidth="1"/>
    <col min="6893" max="6893" width="45.42578125" style="4" customWidth="1"/>
    <col min="6894" max="6894" width="9.140625" style="4"/>
    <col min="6895" max="6895" width="10.28515625" style="4" customWidth="1"/>
    <col min="6896" max="6896" width="9.85546875" style="4" customWidth="1"/>
    <col min="6897" max="6897" width="10.7109375" style="4" customWidth="1"/>
    <col min="6898" max="6898" width="9.5703125" style="4" customWidth="1"/>
    <col min="6899" max="6899" width="9.140625" style="4"/>
    <col min="6900" max="6900" width="10.42578125" style="4" customWidth="1"/>
    <col min="6901" max="6901" width="9.140625" style="4"/>
    <col min="6902" max="6902" width="9.5703125" style="4" customWidth="1"/>
    <col min="6903" max="6903" width="11.140625" style="4" customWidth="1"/>
    <col min="6904" max="6904" width="10.28515625" style="4" customWidth="1"/>
    <col min="6905" max="6905" width="11.85546875" style="4" customWidth="1"/>
    <col min="6906" max="6906" width="13.5703125" style="4" customWidth="1"/>
    <col min="6907" max="6912" width="9.140625" style="4"/>
    <col min="6913" max="6913" width="5.42578125" style="4" customWidth="1"/>
    <col min="6914" max="6914" width="52.85546875" style="4" customWidth="1"/>
    <col min="6915" max="6915" width="12.7109375" style="4" customWidth="1"/>
    <col min="6916" max="6916" width="11.140625" style="4" customWidth="1"/>
    <col min="6917" max="6917" width="10.28515625" style="4" customWidth="1"/>
    <col min="6918" max="6918" width="40.42578125" style="4" customWidth="1"/>
    <col min="6919" max="7147" width="9.140625" style="4"/>
    <col min="7148" max="7148" width="5.42578125" style="4" customWidth="1"/>
    <col min="7149" max="7149" width="45.42578125" style="4" customWidth="1"/>
    <col min="7150" max="7150" width="9.140625" style="4"/>
    <col min="7151" max="7151" width="10.28515625" style="4" customWidth="1"/>
    <col min="7152" max="7152" width="9.85546875" style="4" customWidth="1"/>
    <col min="7153" max="7153" width="10.7109375" style="4" customWidth="1"/>
    <col min="7154" max="7154" width="9.5703125" style="4" customWidth="1"/>
    <col min="7155" max="7155" width="9.140625" style="4"/>
    <col min="7156" max="7156" width="10.42578125" style="4" customWidth="1"/>
    <col min="7157" max="7157" width="9.140625" style="4"/>
    <col min="7158" max="7158" width="9.5703125" style="4" customWidth="1"/>
    <col min="7159" max="7159" width="11.140625" style="4" customWidth="1"/>
    <col min="7160" max="7160" width="10.28515625" style="4" customWidth="1"/>
    <col min="7161" max="7161" width="11.85546875" style="4" customWidth="1"/>
    <col min="7162" max="7162" width="13.5703125" style="4" customWidth="1"/>
    <col min="7163" max="7168" width="9.140625" style="4"/>
    <col min="7169" max="7169" width="5.42578125" style="4" customWidth="1"/>
    <col min="7170" max="7170" width="52.85546875" style="4" customWidth="1"/>
    <col min="7171" max="7171" width="12.7109375" style="4" customWidth="1"/>
    <col min="7172" max="7172" width="11.140625" style="4" customWidth="1"/>
    <col min="7173" max="7173" width="10.28515625" style="4" customWidth="1"/>
    <col min="7174" max="7174" width="40.42578125" style="4" customWidth="1"/>
    <col min="7175" max="7403" width="9.140625" style="4"/>
    <col min="7404" max="7404" width="5.42578125" style="4" customWidth="1"/>
    <col min="7405" max="7405" width="45.42578125" style="4" customWidth="1"/>
    <col min="7406" max="7406" width="9.140625" style="4"/>
    <col min="7407" max="7407" width="10.28515625" style="4" customWidth="1"/>
    <col min="7408" max="7408" width="9.85546875" style="4" customWidth="1"/>
    <col min="7409" max="7409" width="10.7109375" style="4" customWidth="1"/>
    <col min="7410" max="7410" width="9.5703125" style="4" customWidth="1"/>
    <col min="7411" max="7411" width="9.140625" style="4"/>
    <col min="7412" max="7412" width="10.42578125" style="4" customWidth="1"/>
    <col min="7413" max="7413" width="9.140625" style="4"/>
    <col min="7414" max="7414" width="9.5703125" style="4" customWidth="1"/>
    <col min="7415" max="7415" width="11.140625" style="4" customWidth="1"/>
    <col min="7416" max="7416" width="10.28515625" style="4" customWidth="1"/>
    <col min="7417" max="7417" width="11.85546875" style="4" customWidth="1"/>
    <col min="7418" max="7418" width="13.5703125" style="4" customWidth="1"/>
    <col min="7419" max="7424" width="9.140625" style="4"/>
    <col min="7425" max="7425" width="5.42578125" style="4" customWidth="1"/>
    <col min="7426" max="7426" width="52.85546875" style="4" customWidth="1"/>
    <col min="7427" max="7427" width="12.7109375" style="4" customWidth="1"/>
    <col min="7428" max="7428" width="11.140625" style="4" customWidth="1"/>
    <col min="7429" max="7429" width="10.28515625" style="4" customWidth="1"/>
    <col min="7430" max="7430" width="40.42578125" style="4" customWidth="1"/>
    <col min="7431" max="7659" width="9.140625" style="4"/>
    <col min="7660" max="7660" width="5.42578125" style="4" customWidth="1"/>
    <col min="7661" max="7661" width="45.42578125" style="4" customWidth="1"/>
    <col min="7662" max="7662" width="9.140625" style="4"/>
    <col min="7663" max="7663" width="10.28515625" style="4" customWidth="1"/>
    <col min="7664" max="7664" width="9.85546875" style="4" customWidth="1"/>
    <col min="7665" max="7665" width="10.7109375" style="4" customWidth="1"/>
    <col min="7666" max="7666" width="9.5703125" style="4" customWidth="1"/>
    <col min="7667" max="7667" width="9.140625" style="4"/>
    <col min="7668" max="7668" width="10.42578125" style="4" customWidth="1"/>
    <col min="7669" max="7669" width="9.140625" style="4"/>
    <col min="7670" max="7670" width="9.5703125" style="4" customWidth="1"/>
    <col min="7671" max="7671" width="11.140625" style="4" customWidth="1"/>
    <col min="7672" max="7672" width="10.28515625" style="4" customWidth="1"/>
    <col min="7673" max="7673" width="11.85546875" style="4" customWidth="1"/>
    <col min="7674" max="7674" width="13.5703125" style="4" customWidth="1"/>
    <col min="7675" max="7680" width="9.140625" style="4"/>
    <col min="7681" max="7681" width="5.42578125" style="4" customWidth="1"/>
    <col min="7682" max="7682" width="52.85546875" style="4" customWidth="1"/>
    <col min="7683" max="7683" width="12.7109375" style="4" customWidth="1"/>
    <col min="7684" max="7684" width="11.140625" style="4" customWidth="1"/>
    <col min="7685" max="7685" width="10.28515625" style="4" customWidth="1"/>
    <col min="7686" max="7686" width="40.42578125" style="4" customWidth="1"/>
    <col min="7687" max="7915" width="9.140625" style="4"/>
    <col min="7916" max="7916" width="5.42578125" style="4" customWidth="1"/>
    <col min="7917" max="7917" width="45.42578125" style="4" customWidth="1"/>
    <col min="7918" max="7918" width="9.140625" style="4"/>
    <col min="7919" max="7919" width="10.28515625" style="4" customWidth="1"/>
    <col min="7920" max="7920" width="9.85546875" style="4" customWidth="1"/>
    <col min="7921" max="7921" width="10.7109375" style="4" customWidth="1"/>
    <col min="7922" max="7922" width="9.5703125" style="4" customWidth="1"/>
    <col min="7923" max="7923" width="9.140625" style="4"/>
    <col min="7924" max="7924" width="10.42578125" style="4" customWidth="1"/>
    <col min="7925" max="7925" width="9.140625" style="4"/>
    <col min="7926" max="7926" width="9.5703125" style="4" customWidth="1"/>
    <col min="7927" max="7927" width="11.140625" style="4" customWidth="1"/>
    <col min="7928" max="7928" width="10.28515625" style="4" customWidth="1"/>
    <col min="7929" max="7929" width="11.85546875" style="4" customWidth="1"/>
    <col min="7930" max="7930" width="13.5703125" style="4" customWidth="1"/>
    <col min="7931" max="7936" width="9.140625" style="4"/>
    <col min="7937" max="7937" width="5.42578125" style="4" customWidth="1"/>
    <col min="7938" max="7938" width="52.85546875" style="4" customWidth="1"/>
    <col min="7939" max="7939" width="12.7109375" style="4" customWidth="1"/>
    <col min="7940" max="7940" width="11.140625" style="4" customWidth="1"/>
    <col min="7941" max="7941" width="10.28515625" style="4" customWidth="1"/>
    <col min="7942" max="7942" width="40.42578125" style="4" customWidth="1"/>
    <col min="7943" max="8171" width="9.140625" style="4"/>
    <col min="8172" max="8172" width="5.42578125" style="4" customWidth="1"/>
    <col min="8173" max="8173" width="45.42578125" style="4" customWidth="1"/>
    <col min="8174" max="8174" width="9.140625" style="4"/>
    <col min="8175" max="8175" width="10.28515625" style="4" customWidth="1"/>
    <col min="8176" max="8176" width="9.85546875" style="4" customWidth="1"/>
    <col min="8177" max="8177" width="10.7109375" style="4" customWidth="1"/>
    <col min="8178" max="8178" width="9.5703125" style="4" customWidth="1"/>
    <col min="8179" max="8179" width="9.140625" style="4"/>
    <col min="8180" max="8180" width="10.42578125" style="4" customWidth="1"/>
    <col min="8181" max="8181" width="9.140625" style="4"/>
    <col min="8182" max="8182" width="9.5703125" style="4" customWidth="1"/>
    <col min="8183" max="8183" width="11.140625" style="4" customWidth="1"/>
    <col min="8184" max="8184" width="10.28515625" style="4" customWidth="1"/>
    <col min="8185" max="8185" width="11.85546875" style="4" customWidth="1"/>
    <col min="8186" max="8186" width="13.5703125" style="4" customWidth="1"/>
    <col min="8187" max="8192" width="9.140625" style="4"/>
    <col min="8193" max="8193" width="5.42578125" style="4" customWidth="1"/>
    <col min="8194" max="8194" width="52.85546875" style="4" customWidth="1"/>
    <col min="8195" max="8195" width="12.7109375" style="4" customWidth="1"/>
    <col min="8196" max="8196" width="11.140625" style="4" customWidth="1"/>
    <col min="8197" max="8197" width="10.28515625" style="4" customWidth="1"/>
    <col min="8198" max="8198" width="40.42578125" style="4" customWidth="1"/>
    <col min="8199" max="8427" width="9.140625" style="4"/>
    <col min="8428" max="8428" width="5.42578125" style="4" customWidth="1"/>
    <col min="8429" max="8429" width="45.42578125" style="4" customWidth="1"/>
    <col min="8430" max="8430" width="9.140625" style="4"/>
    <col min="8431" max="8431" width="10.28515625" style="4" customWidth="1"/>
    <col min="8432" max="8432" width="9.85546875" style="4" customWidth="1"/>
    <col min="8433" max="8433" width="10.7109375" style="4" customWidth="1"/>
    <col min="8434" max="8434" width="9.5703125" style="4" customWidth="1"/>
    <col min="8435" max="8435" width="9.140625" style="4"/>
    <col min="8436" max="8436" width="10.42578125" style="4" customWidth="1"/>
    <col min="8437" max="8437" width="9.140625" style="4"/>
    <col min="8438" max="8438" width="9.5703125" style="4" customWidth="1"/>
    <col min="8439" max="8439" width="11.140625" style="4" customWidth="1"/>
    <col min="8440" max="8440" width="10.28515625" style="4" customWidth="1"/>
    <col min="8441" max="8441" width="11.85546875" style="4" customWidth="1"/>
    <col min="8442" max="8442" width="13.5703125" style="4" customWidth="1"/>
    <col min="8443" max="8448" width="9.140625" style="4"/>
    <col min="8449" max="8449" width="5.42578125" style="4" customWidth="1"/>
    <col min="8450" max="8450" width="52.85546875" style="4" customWidth="1"/>
    <col min="8451" max="8451" width="12.7109375" style="4" customWidth="1"/>
    <col min="8452" max="8452" width="11.140625" style="4" customWidth="1"/>
    <col min="8453" max="8453" width="10.28515625" style="4" customWidth="1"/>
    <col min="8454" max="8454" width="40.42578125" style="4" customWidth="1"/>
    <col min="8455" max="8683" width="9.140625" style="4"/>
    <col min="8684" max="8684" width="5.42578125" style="4" customWidth="1"/>
    <col min="8685" max="8685" width="45.42578125" style="4" customWidth="1"/>
    <col min="8686" max="8686" width="9.140625" style="4"/>
    <col min="8687" max="8687" width="10.28515625" style="4" customWidth="1"/>
    <col min="8688" max="8688" width="9.85546875" style="4" customWidth="1"/>
    <col min="8689" max="8689" width="10.7109375" style="4" customWidth="1"/>
    <col min="8690" max="8690" width="9.5703125" style="4" customWidth="1"/>
    <col min="8691" max="8691" width="9.140625" style="4"/>
    <col min="8692" max="8692" width="10.42578125" style="4" customWidth="1"/>
    <col min="8693" max="8693" width="9.140625" style="4"/>
    <col min="8694" max="8694" width="9.5703125" style="4" customWidth="1"/>
    <col min="8695" max="8695" width="11.140625" style="4" customWidth="1"/>
    <col min="8696" max="8696" width="10.28515625" style="4" customWidth="1"/>
    <col min="8697" max="8697" width="11.85546875" style="4" customWidth="1"/>
    <col min="8698" max="8698" width="13.5703125" style="4" customWidth="1"/>
    <col min="8699" max="8704" width="9.140625" style="4"/>
    <col min="8705" max="8705" width="5.42578125" style="4" customWidth="1"/>
    <col min="8706" max="8706" width="52.85546875" style="4" customWidth="1"/>
    <col min="8707" max="8707" width="12.7109375" style="4" customWidth="1"/>
    <col min="8708" max="8708" width="11.140625" style="4" customWidth="1"/>
    <col min="8709" max="8709" width="10.28515625" style="4" customWidth="1"/>
    <col min="8710" max="8710" width="40.42578125" style="4" customWidth="1"/>
    <col min="8711" max="8939" width="9.140625" style="4"/>
    <col min="8940" max="8940" width="5.42578125" style="4" customWidth="1"/>
    <col min="8941" max="8941" width="45.42578125" style="4" customWidth="1"/>
    <col min="8942" max="8942" width="9.140625" style="4"/>
    <col min="8943" max="8943" width="10.28515625" style="4" customWidth="1"/>
    <col min="8944" max="8944" width="9.85546875" style="4" customWidth="1"/>
    <col min="8945" max="8945" width="10.7109375" style="4" customWidth="1"/>
    <col min="8946" max="8946" width="9.5703125" style="4" customWidth="1"/>
    <col min="8947" max="8947" width="9.140625" style="4"/>
    <col min="8948" max="8948" width="10.42578125" style="4" customWidth="1"/>
    <col min="8949" max="8949" width="9.140625" style="4"/>
    <col min="8950" max="8950" width="9.5703125" style="4" customWidth="1"/>
    <col min="8951" max="8951" width="11.140625" style="4" customWidth="1"/>
    <col min="8952" max="8952" width="10.28515625" style="4" customWidth="1"/>
    <col min="8953" max="8953" width="11.85546875" style="4" customWidth="1"/>
    <col min="8954" max="8954" width="13.5703125" style="4" customWidth="1"/>
    <col min="8955" max="8960" width="9.140625" style="4"/>
    <col min="8961" max="8961" width="5.42578125" style="4" customWidth="1"/>
    <col min="8962" max="8962" width="52.85546875" style="4" customWidth="1"/>
    <col min="8963" max="8963" width="12.7109375" style="4" customWidth="1"/>
    <col min="8964" max="8964" width="11.140625" style="4" customWidth="1"/>
    <col min="8965" max="8965" width="10.28515625" style="4" customWidth="1"/>
    <col min="8966" max="8966" width="40.42578125" style="4" customWidth="1"/>
    <col min="8967" max="9195" width="9.140625" style="4"/>
    <col min="9196" max="9196" width="5.42578125" style="4" customWidth="1"/>
    <col min="9197" max="9197" width="45.42578125" style="4" customWidth="1"/>
    <col min="9198" max="9198" width="9.140625" style="4"/>
    <col min="9199" max="9199" width="10.28515625" style="4" customWidth="1"/>
    <col min="9200" max="9200" width="9.85546875" style="4" customWidth="1"/>
    <col min="9201" max="9201" width="10.7109375" style="4" customWidth="1"/>
    <col min="9202" max="9202" width="9.5703125" style="4" customWidth="1"/>
    <col min="9203" max="9203" width="9.140625" style="4"/>
    <col min="9204" max="9204" width="10.42578125" style="4" customWidth="1"/>
    <col min="9205" max="9205" width="9.140625" style="4"/>
    <col min="9206" max="9206" width="9.5703125" style="4" customWidth="1"/>
    <col min="9207" max="9207" width="11.140625" style="4" customWidth="1"/>
    <col min="9208" max="9208" width="10.28515625" style="4" customWidth="1"/>
    <col min="9209" max="9209" width="11.85546875" style="4" customWidth="1"/>
    <col min="9210" max="9210" width="13.5703125" style="4" customWidth="1"/>
    <col min="9211" max="9216" width="9.140625" style="4"/>
    <col min="9217" max="9217" width="5.42578125" style="4" customWidth="1"/>
    <col min="9218" max="9218" width="52.85546875" style="4" customWidth="1"/>
    <col min="9219" max="9219" width="12.7109375" style="4" customWidth="1"/>
    <col min="9220" max="9220" width="11.140625" style="4" customWidth="1"/>
    <col min="9221" max="9221" width="10.28515625" style="4" customWidth="1"/>
    <col min="9222" max="9222" width="40.42578125" style="4" customWidth="1"/>
    <col min="9223" max="9451" width="9.140625" style="4"/>
    <col min="9452" max="9452" width="5.42578125" style="4" customWidth="1"/>
    <col min="9453" max="9453" width="45.42578125" style="4" customWidth="1"/>
    <col min="9454" max="9454" width="9.140625" style="4"/>
    <col min="9455" max="9455" width="10.28515625" style="4" customWidth="1"/>
    <col min="9456" max="9456" width="9.85546875" style="4" customWidth="1"/>
    <col min="9457" max="9457" width="10.7109375" style="4" customWidth="1"/>
    <col min="9458" max="9458" width="9.5703125" style="4" customWidth="1"/>
    <col min="9459" max="9459" width="9.140625" style="4"/>
    <col min="9460" max="9460" width="10.42578125" style="4" customWidth="1"/>
    <col min="9461" max="9461" width="9.140625" style="4"/>
    <col min="9462" max="9462" width="9.5703125" style="4" customWidth="1"/>
    <col min="9463" max="9463" width="11.140625" style="4" customWidth="1"/>
    <col min="9464" max="9464" width="10.28515625" style="4" customWidth="1"/>
    <col min="9465" max="9465" width="11.85546875" style="4" customWidth="1"/>
    <col min="9466" max="9466" width="13.5703125" style="4" customWidth="1"/>
    <col min="9467" max="9472" width="9.140625" style="4"/>
    <col min="9473" max="9473" width="5.42578125" style="4" customWidth="1"/>
    <col min="9474" max="9474" width="52.85546875" style="4" customWidth="1"/>
    <col min="9475" max="9475" width="12.7109375" style="4" customWidth="1"/>
    <col min="9476" max="9476" width="11.140625" style="4" customWidth="1"/>
    <col min="9477" max="9477" width="10.28515625" style="4" customWidth="1"/>
    <col min="9478" max="9478" width="40.42578125" style="4" customWidth="1"/>
    <col min="9479" max="9707" width="9.140625" style="4"/>
    <col min="9708" max="9708" width="5.42578125" style="4" customWidth="1"/>
    <col min="9709" max="9709" width="45.42578125" style="4" customWidth="1"/>
    <col min="9710" max="9710" width="9.140625" style="4"/>
    <col min="9711" max="9711" width="10.28515625" style="4" customWidth="1"/>
    <col min="9712" max="9712" width="9.85546875" style="4" customWidth="1"/>
    <col min="9713" max="9713" width="10.7109375" style="4" customWidth="1"/>
    <col min="9714" max="9714" width="9.5703125" style="4" customWidth="1"/>
    <col min="9715" max="9715" width="9.140625" style="4"/>
    <col min="9716" max="9716" width="10.42578125" style="4" customWidth="1"/>
    <col min="9717" max="9717" width="9.140625" style="4"/>
    <col min="9718" max="9718" width="9.5703125" style="4" customWidth="1"/>
    <col min="9719" max="9719" width="11.140625" style="4" customWidth="1"/>
    <col min="9720" max="9720" width="10.28515625" style="4" customWidth="1"/>
    <col min="9721" max="9721" width="11.85546875" style="4" customWidth="1"/>
    <col min="9722" max="9722" width="13.5703125" style="4" customWidth="1"/>
    <col min="9723" max="9728" width="9.140625" style="4"/>
    <col min="9729" max="9729" width="5.42578125" style="4" customWidth="1"/>
    <col min="9730" max="9730" width="52.85546875" style="4" customWidth="1"/>
    <col min="9731" max="9731" width="12.7109375" style="4" customWidth="1"/>
    <col min="9732" max="9732" width="11.140625" style="4" customWidth="1"/>
    <col min="9733" max="9733" width="10.28515625" style="4" customWidth="1"/>
    <col min="9734" max="9734" width="40.42578125" style="4" customWidth="1"/>
    <col min="9735" max="9963" width="9.140625" style="4"/>
    <col min="9964" max="9964" width="5.42578125" style="4" customWidth="1"/>
    <col min="9965" max="9965" width="45.42578125" style="4" customWidth="1"/>
    <col min="9966" max="9966" width="9.140625" style="4"/>
    <col min="9967" max="9967" width="10.28515625" style="4" customWidth="1"/>
    <col min="9968" max="9968" width="9.85546875" style="4" customWidth="1"/>
    <col min="9969" max="9969" width="10.7109375" style="4" customWidth="1"/>
    <col min="9970" max="9970" width="9.5703125" style="4" customWidth="1"/>
    <col min="9971" max="9971" width="9.140625" style="4"/>
    <col min="9972" max="9972" width="10.42578125" style="4" customWidth="1"/>
    <col min="9973" max="9973" width="9.140625" style="4"/>
    <col min="9974" max="9974" width="9.5703125" style="4" customWidth="1"/>
    <col min="9975" max="9975" width="11.140625" style="4" customWidth="1"/>
    <col min="9976" max="9976" width="10.28515625" style="4" customWidth="1"/>
    <col min="9977" max="9977" width="11.85546875" style="4" customWidth="1"/>
    <col min="9978" max="9978" width="13.5703125" style="4" customWidth="1"/>
    <col min="9979" max="9984" width="9.140625" style="4"/>
    <col min="9985" max="9985" width="5.42578125" style="4" customWidth="1"/>
    <col min="9986" max="9986" width="52.85546875" style="4" customWidth="1"/>
    <col min="9987" max="9987" width="12.7109375" style="4" customWidth="1"/>
    <col min="9988" max="9988" width="11.140625" style="4" customWidth="1"/>
    <col min="9989" max="9989" width="10.28515625" style="4" customWidth="1"/>
    <col min="9990" max="9990" width="40.42578125" style="4" customWidth="1"/>
    <col min="9991" max="10219" width="9.140625" style="4"/>
    <col min="10220" max="10220" width="5.42578125" style="4" customWidth="1"/>
    <col min="10221" max="10221" width="45.42578125" style="4" customWidth="1"/>
    <col min="10222" max="10222" width="9.140625" style="4"/>
    <col min="10223" max="10223" width="10.28515625" style="4" customWidth="1"/>
    <col min="10224" max="10224" width="9.85546875" style="4" customWidth="1"/>
    <col min="10225" max="10225" width="10.7109375" style="4" customWidth="1"/>
    <col min="10226" max="10226" width="9.5703125" style="4" customWidth="1"/>
    <col min="10227" max="10227" width="9.140625" style="4"/>
    <col min="10228" max="10228" width="10.42578125" style="4" customWidth="1"/>
    <col min="10229" max="10229" width="9.140625" style="4"/>
    <col min="10230" max="10230" width="9.5703125" style="4" customWidth="1"/>
    <col min="10231" max="10231" width="11.140625" style="4" customWidth="1"/>
    <col min="10232" max="10232" width="10.28515625" style="4" customWidth="1"/>
    <col min="10233" max="10233" width="11.85546875" style="4" customWidth="1"/>
    <col min="10234" max="10234" width="13.5703125" style="4" customWidth="1"/>
    <col min="10235" max="10240" width="9.140625" style="4"/>
    <col min="10241" max="10241" width="5.42578125" style="4" customWidth="1"/>
    <col min="10242" max="10242" width="52.85546875" style="4" customWidth="1"/>
    <col min="10243" max="10243" width="12.7109375" style="4" customWidth="1"/>
    <col min="10244" max="10244" width="11.140625" style="4" customWidth="1"/>
    <col min="10245" max="10245" width="10.28515625" style="4" customWidth="1"/>
    <col min="10246" max="10246" width="40.42578125" style="4" customWidth="1"/>
    <col min="10247" max="10475" width="9.140625" style="4"/>
    <col min="10476" max="10476" width="5.42578125" style="4" customWidth="1"/>
    <col min="10477" max="10477" width="45.42578125" style="4" customWidth="1"/>
    <col min="10478" max="10478" width="9.140625" style="4"/>
    <col min="10479" max="10479" width="10.28515625" style="4" customWidth="1"/>
    <col min="10480" max="10480" width="9.85546875" style="4" customWidth="1"/>
    <col min="10481" max="10481" width="10.7109375" style="4" customWidth="1"/>
    <col min="10482" max="10482" width="9.5703125" style="4" customWidth="1"/>
    <col min="10483" max="10483" width="9.140625" style="4"/>
    <col min="10484" max="10484" width="10.42578125" style="4" customWidth="1"/>
    <col min="10485" max="10485" width="9.140625" style="4"/>
    <col min="10486" max="10486" width="9.5703125" style="4" customWidth="1"/>
    <col min="10487" max="10487" width="11.140625" style="4" customWidth="1"/>
    <col min="10488" max="10488" width="10.28515625" style="4" customWidth="1"/>
    <col min="10489" max="10489" width="11.85546875" style="4" customWidth="1"/>
    <col min="10490" max="10490" width="13.5703125" style="4" customWidth="1"/>
    <col min="10491" max="10496" width="9.140625" style="4"/>
    <col min="10497" max="10497" width="5.42578125" style="4" customWidth="1"/>
    <col min="10498" max="10498" width="52.85546875" style="4" customWidth="1"/>
    <col min="10499" max="10499" width="12.7109375" style="4" customWidth="1"/>
    <col min="10500" max="10500" width="11.140625" style="4" customWidth="1"/>
    <col min="10501" max="10501" width="10.28515625" style="4" customWidth="1"/>
    <col min="10502" max="10502" width="40.42578125" style="4" customWidth="1"/>
    <col min="10503" max="10731" width="9.140625" style="4"/>
    <col min="10732" max="10732" width="5.42578125" style="4" customWidth="1"/>
    <col min="10733" max="10733" width="45.42578125" style="4" customWidth="1"/>
    <col min="10734" max="10734" width="9.140625" style="4"/>
    <col min="10735" max="10735" width="10.28515625" style="4" customWidth="1"/>
    <col min="10736" max="10736" width="9.85546875" style="4" customWidth="1"/>
    <col min="10737" max="10737" width="10.7109375" style="4" customWidth="1"/>
    <col min="10738" max="10738" width="9.5703125" style="4" customWidth="1"/>
    <col min="10739" max="10739" width="9.140625" style="4"/>
    <col min="10740" max="10740" width="10.42578125" style="4" customWidth="1"/>
    <col min="10741" max="10741" width="9.140625" style="4"/>
    <col min="10742" max="10742" width="9.5703125" style="4" customWidth="1"/>
    <col min="10743" max="10743" width="11.140625" style="4" customWidth="1"/>
    <col min="10744" max="10744" width="10.28515625" style="4" customWidth="1"/>
    <col min="10745" max="10745" width="11.85546875" style="4" customWidth="1"/>
    <col min="10746" max="10746" width="13.5703125" style="4" customWidth="1"/>
    <col min="10747" max="10752" width="9.140625" style="4"/>
    <col min="10753" max="10753" width="5.42578125" style="4" customWidth="1"/>
    <col min="10754" max="10754" width="52.85546875" style="4" customWidth="1"/>
    <col min="10755" max="10755" width="12.7109375" style="4" customWidth="1"/>
    <col min="10756" max="10756" width="11.140625" style="4" customWidth="1"/>
    <col min="10757" max="10757" width="10.28515625" style="4" customWidth="1"/>
    <col min="10758" max="10758" width="40.42578125" style="4" customWidth="1"/>
    <col min="10759" max="10987" width="9.140625" style="4"/>
    <col min="10988" max="10988" width="5.42578125" style="4" customWidth="1"/>
    <col min="10989" max="10989" width="45.42578125" style="4" customWidth="1"/>
    <col min="10990" max="10990" width="9.140625" style="4"/>
    <col min="10991" max="10991" width="10.28515625" style="4" customWidth="1"/>
    <col min="10992" max="10992" width="9.85546875" style="4" customWidth="1"/>
    <col min="10993" max="10993" width="10.7109375" style="4" customWidth="1"/>
    <col min="10994" max="10994" width="9.5703125" style="4" customWidth="1"/>
    <col min="10995" max="10995" width="9.140625" style="4"/>
    <col min="10996" max="10996" width="10.42578125" style="4" customWidth="1"/>
    <col min="10997" max="10997" width="9.140625" style="4"/>
    <col min="10998" max="10998" width="9.5703125" style="4" customWidth="1"/>
    <col min="10999" max="10999" width="11.140625" style="4" customWidth="1"/>
    <col min="11000" max="11000" width="10.28515625" style="4" customWidth="1"/>
    <col min="11001" max="11001" width="11.85546875" style="4" customWidth="1"/>
    <col min="11002" max="11002" width="13.5703125" style="4" customWidth="1"/>
    <col min="11003" max="11008" width="9.140625" style="4"/>
    <col min="11009" max="11009" width="5.42578125" style="4" customWidth="1"/>
    <col min="11010" max="11010" width="52.85546875" style="4" customWidth="1"/>
    <col min="11011" max="11011" width="12.7109375" style="4" customWidth="1"/>
    <col min="11012" max="11012" width="11.140625" style="4" customWidth="1"/>
    <col min="11013" max="11013" width="10.28515625" style="4" customWidth="1"/>
    <col min="11014" max="11014" width="40.42578125" style="4" customWidth="1"/>
    <col min="11015" max="11243" width="9.140625" style="4"/>
    <col min="11244" max="11244" width="5.42578125" style="4" customWidth="1"/>
    <col min="11245" max="11245" width="45.42578125" style="4" customWidth="1"/>
    <col min="11246" max="11246" width="9.140625" style="4"/>
    <col min="11247" max="11247" width="10.28515625" style="4" customWidth="1"/>
    <col min="11248" max="11248" width="9.85546875" style="4" customWidth="1"/>
    <col min="11249" max="11249" width="10.7109375" style="4" customWidth="1"/>
    <col min="11250" max="11250" width="9.5703125" style="4" customWidth="1"/>
    <col min="11251" max="11251" width="9.140625" style="4"/>
    <col min="11252" max="11252" width="10.42578125" style="4" customWidth="1"/>
    <col min="11253" max="11253" width="9.140625" style="4"/>
    <col min="11254" max="11254" width="9.5703125" style="4" customWidth="1"/>
    <col min="11255" max="11255" width="11.140625" style="4" customWidth="1"/>
    <col min="11256" max="11256" width="10.28515625" style="4" customWidth="1"/>
    <col min="11257" max="11257" width="11.85546875" style="4" customWidth="1"/>
    <col min="11258" max="11258" width="13.5703125" style="4" customWidth="1"/>
    <col min="11259" max="11264" width="9.140625" style="4"/>
    <col min="11265" max="11265" width="5.42578125" style="4" customWidth="1"/>
    <col min="11266" max="11266" width="52.85546875" style="4" customWidth="1"/>
    <col min="11267" max="11267" width="12.7109375" style="4" customWidth="1"/>
    <col min="11268" max="11268" width="11.140625" style="4" customWidth="1"/>
    <col min="11269" max="11269" width="10.28515625" style="4" customWidth="1"/>
    <col min="11270" max="11270" width="40.42578125" style="4" customWidth="1"/>
    <col min="11271" max="11499" width="9.140625" style="4"/>
    <col min="11500" max="11500" width="5.42578125" style="4" customWidth="1"/>
    <col min="11501" max="11501" width="45.42578125" style="4" customWidth="1"/>
    <col min="11502" max="11502" width="9.140625" style="4"/>
    <col min="11503" max="11503" width="10.28515625" style="4" customWidth="1"/>
    <col min="11504" max="11504" width="9.85546875" style="4" customWidth="1"/>
    <col min="11505" max="11505" width="10.7109375" style="4" customWidth="1"/>
    <col min="11506" max="11506" width="9.5703125" style="4" customWidth="1"/>
    <col min="11507" max="11507" width="9.140625" style="4"/>
    <col min="11508" max="11508" width="10.42578125" style="4" customWidth="1"/>
    <col min="11509" max="11509" width="9.140625" style="4"/>
    <col min="11510" max="11510" width="9.5703125" style="4" customWidth="1"/>
    <col min="11511" max="11511" width="11.140625" style="4" customWidth="1"/>
    <col min="11512" max="11512" width="10.28515625" style="4" customWidth="1"/>
    <col min="11513" max="11513" width="11.85546875" style="4" customWidth="1"/>
    <col min="11514" max="11514" width="13.5703125" style="4" customWidth="1"/>
    <col min="11515" max="11520" width="9.140625" style="4"/>
    <col min="11521" max="11521" width="5.42578125" style="4" customWidth="1"/>
    <col min="11522" max="11522" width="52.85546875" style="4" customWidth="1"/>
    <col min="11523" max="11523" width="12.7109375" style="4" customWidth="1"/>
    <col min="11524" max="11524" width="11.140625" style="4" customWidth="1"/>
    <col min="11525" max="11525" width="10.28515625" style="4" customWidth="1"/>
    <col min="11526" max="11526" width="40.42578125" style="4" customWidth="1"/>
    <col min="11527" max="11755" width="9.140625" style="4"/>
    <col min="11756" max="11756" width="5.42578125" style="4" customWidth="1"/>
    <col min="11757" max="11757" width="45.42578125" style="4" customWidth="1"/>
    <col min="11758" max="11758" width="9.140625" style="4"/>
    <col min="11759" max="11759" width="10.28515625" style="4" customWidth="1"/>
    <col min="11760" max="11760" width="9.85546875" style="4" customWidth="1"/>
    <col min="11761" max="11761" width="10.7109375" style="4" customWidth="1"/>
    <col min="11762" max="11762" width="9.5703125" style="4" customWidth="1"/>
    <col min="11763" max="11763" width="9.140625" style="4"/>
    <col min="11764" max="11764" width="10.42578125" style="4" customWidth="1"/>
    <col min="11765" max="11765" width="9.140625" style="4"/>
    <col min="11766" max="11766" width="9.5703125" style="4" customWidth="1"/>
    <col min="11767" max="11767" width="11.140625" style="4" customWidth="1"/>
    <col min="11768" max="11768" width="10.28515625" style="4" customWidth="1"/>
    <col min="11769" max="11769" width="11.85546875" style="4" customWidth="1"/>
    <col min="11770" max="11770" width="13.5703125" style="4" customWidth="1"/>
    <col min="11771" max="11776" width="9.140625" style="4"/>
    <col min="11777" max="11777" width="5.42578125" style="4" customWidth="1"/>
    <col min="11778" max="11778" width="52.85546875" style="4" customWidth="1"/>
    <col min="11779" max="11779" width="12.7109375" style="4" customWidth="1"/>
    <col min="11780" max="11780" width="11.140625" style="4" customWidth="1"/>
    <col min="11781" max="11781" width="10.28515625" style="4" customWidth="1"/>
    <col min="11782" max="11782" width="40.42578125" style="4" customWidth="1"/>
    <col min="11783" max="12011" width="9.140625" style="4"/>
    <col min="12012" max="12012" width="5.42578125" style="4" customWidth="1"/>
    <col min="12013" max="12013" width="45.42578125" style="4" customWidth="1"/>
    <col min="12014" max="12014" width="9.140625" style="4"/>
    <col min="12015" max="12015" width="10.28515625" style="4" customWidth="1"/>
    <col min="12016" max="12016" width="9.85546875" style="4" customWidth="1"/>
    <col min="12017" max="12017" width="10.7109375" style="4" customWidth="1"/>
    <col min="12018" max="12018" width="9.5703125" style="4" customWidth="1"/>
    <col min="12019" max="12019" width="9.140625" style="4"/>
    <col min="12020" max="12020" width="10.42578125" style="4" customWidth="1"/>
    <col min="12021" max="12021" width="9.140625" style="4"/>
    <col min="12022" max="12022" width="9.5703125" style="4" customWidth="1"/>
    <col min="12023" max="12023" width="11.140625" style="4" customWidth="1"/>
    <col min="12024" max="12024" width="10.28515625" style="4" customWidth="1"/>
    <col min="12025" max="12025" width="11.85546875" style="4" customWidth="1"/>
    <col min="12026" max="12026" width="13.5703125" style="4" customWidth="1"/>
    <col min="12027" max="12032" width="9.140625" style="4"/>
    <col min="12033" max="12033" width="5.42578125" style="4" customWidth="1"/>
    <col min="12034" max="12034" width="52.85546875" style="4" customWidth="1"/>
    <col min="12035" max="12035" width="12.7109375" style="4" customWidth="1"/>
    <col min="12036" max="12036" width="11.140625" style="4" customWidth="1"/>
    <col min="12037" max="12037" width="10.28515625" style="4" customWidth="1"/>
    <col min="12038" max="12038" width="40.42578125" style="4" customWidth="1"/>
    <col min="12039" max="12267" width="9.140625" style="4"/>
    <col min="12268" max="12268" width="5.42578125" style="4" customWidth="1"/>
    <col min="12269" max="12269" width="45.42578125" style="4" customWidth="1"/>
    <col min="12270" max="12270" width="9.140625" style="4"/>
    <col min="12271" max="12271" width="10.28515625" style="4" customWidth="1"/>
    <col min="12272" max="12272" width="9.85546875" style="4" customWidth="1"/>
    <col min="12273" max="12273" width="10.7109375" style="4" customWidth="1"/>
    <col min="12274" max="12274" width="9.5703125" style="4" customWidth="1"/>
    <col min="12275" max="12275" width="9.140625" style="4"/>
    <col min="12276" max="12276" width="10.42578125" style="4" customWidth="1"/>
    <col min="12277" max="12277" width="9.140625" style="4"/>
    <col min="12278" max="12278" width="9.5703125" style="4" customWidth="1"/>
    <col min="12279" max="12279" width="11.140625" style="4" customWidth="1"/>
    <col min="12280" max="12280" width="10.28515625" style="4" customWidth="1"/>
    <col min="12281" max="12281" width="11.85546875" style="4" customWidth="1"/>
    <col min="12282" max="12282" width="13.5703125" style="4" customWidth="1"/>
    <col min="12283" max="12288" width="9.140625" style="4"/>
    <col min="12289" max="12289" width="5.42578125" style="4" customWidth="1"/>
    <col min="12290" max="12290" width="52.85546875" style="4" customWidth="1"/>
    <col min="12291" max="12291" width="12.7109375" style="4" customWidth="1"/>
    <col min="12292" max="12292" width="11.140625" style="4" customWidth="1"/>
    <col min="12293" max="12293" width="10.28515625" style="4" customWidth="1"/>
    <col min="12294" max="12294" width="40.42578125" style="4" customWidth="1"/>
    <col min="12295" max="12523" width="9.140625" style="4"/>
    <col min="12524" max="12524" width="5.42578125" style="4" customWidth="1"/>
    <col min="12525" max="12525" width="45.42578125" style="4" customWidth="1"/>
    <col min="12526" max="12526" width="9.140625" style="4"/>
    <col min="12527" max="12527" width="10.28515625" style="4" customWidth="1"/>
    <col min="12528" max="12528" width="9.85546875" style="4" customWidth="1"/>
    <col min="12529" max="12529" width="10.7109375" style="4" customWidth="1"/>
    <col min="12530" max="12530" width="9.5703125" style="4" customWidth="1"/>
    <col min="12531" max="12531" width="9.140625" style="4"/>
    <col min="12532" max="12532" width="10.42578125" style="4" customWidth="1"/>
    <col min="12533" max="12533" width="9.140625" style="4"/>
    <col min="12534" max="12534" width="9.5703125" style="4" customWidth="1"/>
    <col min="12535" max="12535" width="11.140625" style="4" customWidth="1"/>
    <col min="12536" max="12536" width="10.28515625" style="4" customWidth="1"/>
    <col min="12537" max="12537" width="11.85546875" style="4" customWidth="1"/>
    <col min="12538" max="12538" width="13.5703125" style="4" customWidth="1"/>
    <col min="12539" max="12544" width="9.140625" style="4"/>
    <col min="12545" max="12545" width="5.42578125" style="4" customWidth="1"/>
    <col min="12546" max="12546" width="52.85546875" style="4" customWidth="1"/>
    <col min="12547" max="12547" width="12.7109375" style="4" customWidth="1"/>
    <col min="12548" max="12548" width="11.140625" style="4" customWidth="1"/>
    <col min="12549" max="12549" width="10.28515625" style="4" customWidth="1"/>
    <col min="12550" max="12550" width="40.42578125" style="4" customWidth="1"/>
    <col min="12551" max="12779" width="9.140625" style="4"/>
    <col min="12780" max="12780" width="5.42578125" style="4" customWidth="1"/>
    <col min="12781" max="12781" width="45.42578125" style="4" customWidth="1"/>
    <col min="12782" max="12782" width="9.140625" style="4"/>
    <col min="12783" max="12783" width="10.28515625" style="4" customWidth="1"/>
    <col min="12784" max="12784" width="9.85546875" style="4" customWidth="1"/>
    <col min="12785" max="12785" width="10.7109375" style="4" customWidth="1"/>
    <col min="12786" max="12786" width="9.5703125" style="4" customWidth="1"/>
    <col min="12787" max="12787" width="9.140625" style="4"/>
    <col min="12788" max="12788" width="10.42578125" style="4" customWidth="1"/>
    <col min="12789" max="12789" width="9.140625" style="4"/>
    <col min="12790" max="12790" width="9.5703125" style="4" customWidth="1"/>
    <col min="12791" max="12791" width="11.140625" style="4" customWidth="1"/>
    <col min="12792" max="12792" width="10.28515625" style="4" customWidth="1"/>
    <col min="12793" max="12793" width="11.85546875" style="4" customWidth="1"/>
    <col min="12794" max="12794" width="13.5703125" style="4" customWidth="1"/>
    <col min="12795" max="12800" width="9.140625" style="4"/>
    <col min="12801" max="12801" width="5.42578125" style="4" customWidth="1"/>
    <col min="12802" max="12802" width="52.85546875" style="4" customWidth="1"/>
    <col min="12803" max="12803" width="12.7109375" style="4" customWidth="1"/>
    <col min="12804" max="12804" width="11.140625" style="4" customWidth="1"/>
    <col min="12805" max="12805" width="10.28515625" style="4" customWidth="1"/>
    <col min="12806" max="12806" width="40.42578125" style="4" customWidth="1"/>
    <col min="12807" max="13035" width="9.140625" style="4"/>
    <col min="13036" max="13036" width="5.42578125" style="4" customWidth="1"/>
    <col min="13037" max="13037" width="45.42578125" style="4" customWidth="1"/>
    <col min="13038" max="13038" width="9.140625" style="4"/>
    <col min="13039" max="13039" width="10.28515625" style="4" customWidth="1"/>
    <col min="13040" max="13040" width="9.85546875" style="4" customWidth="1"/>
    <col min="13041" max="13041" width="10.7109375" style="4" customWidth="1"/>
    <col min="13042" max="13042" width="9.5703125" style="4" customWidth="1"/>
    <col min="13043" max="13043" width="9.140625" style="4"/>
    <col min="13044" max="13044" width="10.42578125" style="4" customWidth="1"/>
    <col min="13045" max="13045" width="9.140625" style="4"/>
    <col min="13046" max="13046" width="9.5703125" style="4" customWidth="1"/>
    <col min="13047" max="13047" width="11.140625" style="4" customWidth="1"/>
    <col min="13048" max="13048" width="10.28515625" style="4" customWidth="1"/>
    <col min="13049" max="13049" width="11.85546875" style="4" customWidth="1"/>
    <col min="13050" max="13050" width="13.5703125" style="4" customWidth="1"/>
    <col min="13051" max="13056" width="9.140625" style="4"/>
    <col min="13057" max="13057" width="5.42578125" style="4" customWidth="1"/>
    <col min="13058" max="13058" width="52.85546875" style="4" customWidth="1"/>
    <col min="13059" max="13059" width="12.7109375" style="4" customWidth="1"/>
    <col min="13060" max="13060" width="11.140625" style="4" customWidth="1"/>
    <col min="13061" max="13061" width="10.28515625" style="4" customWidth="1"/>
    <col min="13062" max="13062" width="40.42578125" style="4" customWidth="1"/>
    <col min="13063" max="13291" width="9.140625" style="4"/>
    <col min="13292" max="13292" width="5.42578125" style="4" customWidth="1"/>
    <col min="13293" max="13293" width="45.42578125" style="4" customWidth="1"/>
    <col min="13294" max="13294" width="9.140625" style="4"/>
    <col min="13295" max="13295" width="10.28515625" style="4" customWidth="1"/>
    <col min="13296" max="13296" width="9.85546875" style="4" customWidth="1"/>
    <col min="13297" max="13297" width="10.7109375" style="4" customWidth="1"/>
    <col min="13298" max="13298" width="9.5703125" style="4" customWidth="1"/>
    <col min="13299" max="13299" width="9.140625" style="4"/>
    <col min="13300" max="13300" width="10.42578125" style="4" customWidth="1"/>
    <col min="13301" max="13301" width="9.140625" style="4"/>
    <col min="13302" max="13302" width="9.5703125" style="4" customWidth="1"/>
    <col min="13303" max="13303" width="11.140625" style="4" customWidth="1"/>
    <col min="13304" max="13304" width="10.28515625" style="4" customWidth="1"/>
    <col min="13305" max="13305" width="11.85546875" style="4" customWidth="1"/>
    <col min="13306" max="13306" width="13.5703125" style="4" customWidth="1"/>
    <col min="13307" max="13312" width="9.140625" style="4"/>
    <col min="13313" max="13313" width="5.42578125" style="4" customWidth="1"/>
    <col min="13314" max="13314" width="52.85546875" style="4" customWidth="1"/>
    <col min="13315" max="13315" width="12.7109375" style="4" customWidth="1"/>
    <col min="13316" max="13316" width="11.140625" style="4" customWidth="1"/>
    <col min="13317" max="13317" width="10.28515625" style="4" customWidth="1"/>
    <col min="13318" max="13318" width="40.42578125" style="4" customWidth="1"/>
    <col min="13319" max="13547" width="9.140625" style="4"/>
    <col min="13548" max="13548" width="5.42578125" style="4" customWidth="1"/>
    <col min="13549" max="13549" width="45.42578125" style="4" customWidth="1"/>
    <col min="13550" max="13550" width="9.140625" style="4"/>
    <col min="13551" max="13551" width="10.28515625" style="4" customWidth="1"/>
    <col min="13552" max="13552" width="9.85546875" style="4" customWidth="1"/>
    <col min="13553" max="13553" width="10.7109375" style="4" customWidth="1"/>
    <col min="13554" max="13554" width="9.5703125" style="4" customWidth="1"/>
    <col min="13555" max="13555" width="9.140625" style="4"/>
    <col min="13556" max="13556" width="10.42578125" style="4" customWidth="1"/>
    <col min="13557" max="13557" width="9.140625" style="4"/>
    <col min="13558" max="13558" width="9.5703125" style="4" customWidth="1"/>
    <col min="13559" max="13559" width="11.140625" style="4" customWidth="1"/>
    <col min="13560" max="13560" width="10.28515625" style="4" customWidth="1"/>
    <col min="13561" max="13561" width="11.85546875" style="4" customWidth="1"/>
    <col min="13562" max="13562" width="13.5703125" style="4" customWidth="1"/>
    <col min="13563" max="13568" width="9.140625" style="4"/>
    <col min="13569" max="13569" width="5.42578125" style="4" customWidth="1"/>
    <col min="13570" max="13570" width="52.85546875" style="4" customWidth="1"/>
    <col min="13571" max="13571" width="12.7109375" style="4" customWidth="1"/>
    <col min="13572" max="13572" width="11.140625" style="4" customWidth="1"/>
    <col min="13573" max="13573" width="10.28515625" style="4" customWidth="1"/>
    <col min="13574" max="13574" width="40.42578125" style="4" customWidth="1"/>
    <col min="13575" max="13803" width="9.140625" style="4"/>
    <col min="13804" max="13804" width="5.42578125" style="4" customWidth="1"/>
    <col min="13805" max="13805" width="45.42578125" style="4" customWidth="1"/>
    <col min="13806" max="13806" width="9.140625" style="4"/>
    <col min="13807" max="13807" width="10.28515625" style="4" customWidth="1"/>
    <col min="13808" max="13808" width="9.85546875" style="4" customWidth="1"/>
    <col min="13809" max="13809" width="10.7109375" style="4" customWidth="1"/>
    <col min="13810" max="13810" width="9.5703125" style="4" customWidth="1"/>
    <col min="13811" max="13811" width="9.140625" style="4"/>
    <col min="13812" max="13812" width="10.42578125" style="4" customWidth="1"/>
    <col min="13813" max="13813" width="9.140625" style="4"/>
    <col min="13814" max="13814" width="9.5703125" style="4" customWidth="1"/>
    <col min="13815" max="13815" width="11.140625" style="4" customWidth="1"/>
    <col min="13816" max="13816" width="10.28515625" style="4" customWidth="1"/>
    <col min="13817" max="13817" width="11.85546875" style="4" customWidth="1"/>
    <col min="13818" max="13818" width="13.5703125" style="4" customWidth="1"/>
    <col min="13819" max="13824" width="9.140625" style="4"/>
    <col min="13825" max="13825" width="5.42578125" style="4" customWidth="1"/>
    <col min="13826" max="13826" width="52.85546875" style="4" customWidth="1"/>
    <col min="13827" max="13827" width="12.7109375" style="4" customWidth="1"/>
    <col min="13828" max="13828" width="11.140625" style="4" customWidth="1"/>
    <col min="13829" max="13829" width="10.28515625" style="4" customWidth="1"/>
    <col min="13830" max="13830" width="40.42578125" style="4" customWidth="1"/>
    <col min="13831" max="14059" width="9.140625" style="4"/>
    <col min="14060" max="14060" width="5.42578125" style="4" customWidth="1"/>
    <col min="14061" max="14061" width="45.42578125" style="4" customWidth="1"/>
    <col min="14062" max="14062" width="9.140625" style="4"/>
    <col min="14063" max="14063" width="10.28515625" style="4" customWidth="1"/>
    <col min="14064" max="14064" width="9.85546875" style="4" customWidth="1"/>
    <col min="14065" max="14065" width="10.7109375" style="4" customWidth="1"/>
    <col min="14066" max="14066" width="9.5703125" style="4" customWidth="1"/>
    <col min="14067" max="14067" width="9.140625" style="4"/>
    <col min="14068" max="14068" width="10.42578125" style="4" customWidth="1"/>
    <col min="14069" max="14069" width="9.140625" style="4"/>
    <col min="14070" max="14070" width="9.5703125" style="4" customWidth="1"/>
    <col min="14071" max="14071" width="11.140625" style="4" customWidth="1"/>
    <col min="14072" max="14072" width="10.28515625" style="4" customWidth="1"/>
    <col min="14073" max="14073" width="11.85546875" style="4" customWidth="1"/>
    <col min="14074" max="14074" width="13.5703125" style="4" customWidth="1"/>
    <col min="14075" max="14080" width="9.140625" style="4"/>
    <col min="14081" max="14081" width="5.42578125" style="4" customWidth="1"/>
    <col min="14082" max="14082" width="52.85546875" style="4" customWidth="1"/>
    <col min="14083" max="14083" width="12.7109375" style="4" customWidth="1"/>
    <col min="14084" max="14084" width="11.140625" style="4" customWidth="1"/>
    <col min="14085" max="14085" width="10.28515625" style="4" customWidth="1"/>
    <col min="14086" max="14086" width="40.42578125" style="4" customWidth="1"/>
    <col min="14087" max="14315" width="9.140625" style="4"/>
    <col min="14316" max="14316" width="5.42578125" style="4" customWidth="1"/>
    <col min="14317" max="14317" width="45.42578125" style="4" customWidth="1"/>
    <col min="14318" max="14318" width="9.140625" style="4"/>
    <col min="14319" max="14319" width="10.28515625" style="4" customWidth="1"/>
    <col min="14320" max="14320" width="9.85546875" style="4" customWidth="1"/>
    <col min="14321" max="14321" width="10.7109375" style="4" customWidth="1"/>
    <col min="14322" max="14322" width="9.5703125" style="4" customWidth="1"/>
    <col min="14323" max="14323" width="9.140625" style="4"/>
    <col min="14324" max="14324" width="10.42578125" style="4" customWidth="1"/>
    <col min="14325" max="14325" width="9.140625" style="4"/>
    <col min="14326" max="14326" width="9.5703125" style="4" customWidth="1"/>
    <col min="14327" max="14327" width="11.140625" style="4" customWidth="1"/>
    <col min="14328" max="14328" width="10.28515625" style="4" customWidth="1"/>
    <col min="14329" max="14329" width="11.85546875" style="4" customWidth="1"/>
    <col min="14330" max="14330" width="13.5703125" style="4" customWidth="1"/>
    <col min="14331" max="14336" width="9.140625" style="4"/>
    <col min="14337" max="14337" width="5.42578125" style="4" customWidth="1"/>
    <col min="14338" max="14338" width="52.85546875" style="4" customWidth="1"/>
    <col min="14339" max="14339" width="12.7109375" style="4" customWidth="1"/>
    <col min="14340" max="14340" width="11.140625" style="4" customWidth="1"/>
    <col min="14341" max="14341" width="10.28515625" style="4" customWidth="1"/>
    <col min="14342" max="14342" width="40.42578125" style="4" customWidth="1"/>
    <col min="14343" max="14571" width="9.140625" style="4"/>
    <col min="14572" max="14572" width="5.42578125" style="4" customWidth="1"/>
    <col min="14573" max="14573" width="45.42578125" style="4" customWidth="1"/>
    <col min="14574" max="14574" width="9.140625" style="4"/>
    <col min="14575" max="14575" width="10.28515625" style="4" customWidth="1"/>
    <col min="14576" max="14576" width="9.85546875" style="4" customWidth="1"/>
    <col min="14577" max="14577" width="10.7109375" style="4" customWidth="1"/>
    <col min="14578" max="14578" width="9.5703125" style="4" customWidth="1"/>
    <col min="14579" max="14579" width="9.140625" style="4"/>
    <col min="14580" max="14580" width="10.42578125" style="4" customWidth="1"/>
    <col min="14581" max="14581" width="9.140625" style="4"/>
    <col min="14582" max="14582" width="9.5703125" style="4" customWidth="1"/>
    <col min="14583" max="14583" width="11.140625" style="4" customWidth="1"/>
    <col min="14584" max="14584" width="10.28515625" style="4" customWidth="1"/>
    <col min="14585" max="14585" width="11.85546875" style="4" customWidth="1"/>
    <col min="14586" max="14586" width="13.5703125" style="4" customWidth="1"/>
    <col min="14587" max="14592" width="9.140625" style="4"/>
    <col min="14593" max="14593" width="5.42578125" style="4" customWidth="1"/>
    <col min="14594" max="14594" width="52.85546875" style="4" customWidth="1"/>
    <col min="14595" max="14595" width="12.7109375" style="4" customWidth="1"/>
    <col min="14596" max="14596" width="11.140625" style="4" customWidth="1"/>
    <col min="14597" max="14597" width="10.28515625" style="4" customWidth="1"/>
    <col min="14598" max="14598" width="40.42578125" style="4" customWidth="1"/>
    <col min="14599" max="14827" width="9.140625" style="4"/>
    <col min="14828" max="14828" width="5.42578125" style="4" customWidth="1"/>
    <col min="14829" max="14829" width="45.42578125" style="4" customWidth="1"/>
    <col min="14830" max="14830" width="9.140625" style="4"/>
    <col min="14831" max="14831" width="10.28515625" style="4" customWidth="1"/>
    <col min="14832" max="14832" width="9.85546875" style="4" customWidth="1"/>
    <col min="14833" max="14833" width="10.7109375" style="4" customWidth="1"/>
    <col min="14834" max="14834" width="9.5703125" style="4" customWidth="1"/>
    <col min="14835" max="14835" width="9.140625" style="4"/>
    <col min="14836" max="14836" width="10.42578125" style="4" customWidth="1"/>
    <col min="14837" max="14837" width="9.140625" style="4"/>
    <col min="14838" max="14838" width="9.5703125" style="4" customWidth="1"/>
    <col min="14839" max="14839" width="11.140625" style="4" customWidth="1"/>
    <col min="14840" max="14840" width="10.28515625" style="4" customWidth="1"/>
    <col min="14841" max="14841" width="11.85546875" style="4" customWidth="1"/>
    <col min="14842" max="14842" width="13.5703125" style="4" customWidth="1"/>
    <col min="14843" max="14848" width="9.140625" style="4"/>
    <col min="14849" max="14849" width="5.42578125" style="4" customWidth="1"/>
    <col min="14850" max="14850" width="52.85546875" style="4" customWidth="1"/>
    <col min="14851" max="14851" width="12.7109375" style="4" customWidth="1"/>
    <col min="14852" max="14852" width="11.140625" style="4" customWidth="1"/>
    <col min="14853" max="14853" width="10.28515625" style="4" customWidth="1"/>
    <col min="14854" max="14854" width="40.42578125" style="4" customWidth="1"/>
    <col min="14855" max="15083" width="9.140625" style="4"/>
    <col min="15084" max="15084" width="5.42578125" style="4" customWidth="1"/>
    <col min="15085" max="15085" width="45.42578125" style="4" customWidth="1"/>
    <col min="15086" max="15086" width="9.140625" style="4"/>
    <col min="15087" max="15087" width="10.28515625" style="4" customWidth="1"/>
    <col min="15088" max="15088" width="9.85546875" style="4" customWidth="1"/>
    <col min="15089" max="15089" width="10.7109375" style="4" customWidth="1"/>
    <col min="15090" max="15090" width="9.5703125" style="4" customWidth="1"/>
    <col min="15091" max="15091" width="9.140625" style="4"/>
    <col min="15092" max="15092" width="10.42578125" style="4" customWidth="1"/>
    <col min="15093" max="15093" width="9.140625" style="4"/>
    <col min="15094" max="15094" width="9.5703125" style="4" customWidth="1"/>
    <col min="15095" max="15095" width="11.140625" style="4" customWidth="1"/>
    <col min="15096" max="15096" width="10.28515625" style="4" customWidth="1"/>
    <col min="15097" max="15097" width="11.85546875" style="4" customWidth="1"/>
    <col min="15098" max="15098" width="13.5703125" style="4" customWidth="1"/>
    <col min="15099" max="15104" width="9.140625" style="4"/>
    <col min="15105" max="15105" width="5.42578125" style="4" customWidth="1"/>
    <col min="15106" max="15106" width="52.85546875" style="4" customWidth="1"/>
    <col min="15107" max="15107" width="12.7109375" style="4" customWidth="1"/>
    <col min="15108" max="15108" width="11.140625" style="4" customWidth="1"/>
    <col min="15109" max="15109" width="10.28515625" style="4" customWidth="1"/>
    <col min="15110" max="15110" width="40.42578125" style="4" customWidth="1"/>
    <col min="15111" max="15339" width="9.140625" style="4"/>
    <col min="15340" max="15340" width="5.42578125" style="4" customWidth="1"/>
    <col min="15341" max="15341" width="45.42578125" style="4" customWidth="1"/>
    <col min="15342" max="15342" width="9.140625" style="4"/>
    <col min="15343" max="15343" width="10.28515625" style="4" customWidth="1"/>
    <col min="15344" max="15344" width="9.85546875" style="4" customWidth="1"/>
    <col min="15345" max="15345" width="10.7109375" style="4" customWidth="1"/>
    <col min="15346" max="15346" width="9.5703125" style="4" customWidth="1"/>
    <col min="15347" max="15347" width="9.140625" style="4"/>
    <col min="15348" max="15348" width="10.42578125" style="4" customWidth="1"/>
    <col min="15349" max="15349" width="9.140625" style="4"/>
    <col min="15350" max="15350" width="9.5703125" style="4" customWidth="1"/>
    <col min="15351" max="15351" width="11.140625" style="4" customWidth="1"/>
    <col min="15352" max="15352" width="10.28515625" style="4" customWidth="1"/>
    <col min="15353" max="15353" width="11.85546875" style="4" customWidth="1"/>
    <col min="15354" max="15354" width="13.5703125" style="4" customWidth="1"/>
    <col min="15355" max="15360" width="9.140625" style="4"/>
    <col min="15361" max="15361" width="5.42578125" style="4" customWidth="1"/>
    <col min="15362" max="15362" width="52.85546875" style="4" customWidth="1"/>
    <col min="15363" max="15363" width="12.7109375" style="4" customWidth="1"/>
    <col min="15364" max="15364" width="11.140625" style="4" customWidth="1"/>
    <col min="15365" max="15365" width="10.28515625" style="4" customWidth="1"/>
    <col min="15366" max="15366" width="40.42578125" style="4" customWidth="1"/>
    <col min="15367" max="15595" width="9.140625" style="4"/>
    <col min="15596" max="15596" width="5.42578125" style="4" customWidth="1"/>
    <col min="15597" max="15597" width="45.42578125" style="4" customWidth="1"/>
    <col min="15598" max="15598" width="9.140625" style="4"/>
    <col min="15599" max="15599" width="10.28515625" style="4" customWidth="1"/>
    <col min="15600" max="15600" width="9.85546875" style="4" customWidth="1"/>
    <col min="15601" max="15601" width="10.7109375" style="4" customWidth="1"/>
    <col min="15602" max="15602" width="9.5703125" style="4" customWidth="1"/>
    <col min="15603" max="15603" width="9.140625" style="4"/>
    <col min="15604" max="15604" width="10.42578125" style="4" customWidth="1"/>
    <col min="15605" max="15605" width="9.140625" style="4"/>
    <col min="15606" max="15606" width="9.5703125" style="4" customWidth="1"/>
    <col min="15607" max="15607" width="11.140625" style="4" customWidth="1"/>
    <col min="15608" max="15608" width="10.28515625" style="4" customWidth="1"/>
    <col min="15609" max="15609" width="11.85546875" style="4" customWidth="1"/>
    <col min="15610" max="15610" width="13.5703125" style="4" customWidth="1"/>
    <col min="15611" max="15616" width="9.140625" style="4"/>
    <col min="15617" max="15617" width="5.42578125" style="4" customWidth="1"/>
    <col min="15618" max="15618" width="52.85546875" style="4" customWidth="1"/>
    <col min="15619" max="15619" width="12.7109375" style="4" customWidth="1"/>
    <col min="15620" max="15620" width="11.140625" style="4" customWidth="1"/>
    <col min="15621" max="15621" width="10.28515625" style="4" customWidth="1"/>
    <col min="15622" max="15622" width="40.42578125" style="4" customWidth="1"/>
    <col min="15623" max="15851" width="9.140625" style="4"/>
    <col min="15852" max="15852" width="5.42578125" style="4" customWidth="1"/>
    <col min="15853" max="15853" width="45.42578125" style="4" customWidth="1"/>
    <col min="15854" max="15854" width="9.140625" style="4"/>
    <col min="15855" max="15855" width="10.28515625" style="4" customWidth="1"/>
    <col min="15856" max="15856" width="9.85546875" style="4" customWidth="1"/>
    <col min="15857" max="15857" width="10.7109375" style="4" customWidth="1"/>
    <col min="15858" max="15858" width="9.5703125" style="4" customWidth="1"/>
    <col min="15859" max="15859" width="9.140625" style="4"/>
    <col min="15860" max="15860" width="10.42578125" style="4" customWidth="1"/>
    <col min="15861" max="15861" width="9.140625" style="4"/>
    <col min="15862" max="15862" width="9.5703125" style="4" customWidth="1"/>
    <col min="15863" max="15863" width="11.140625" style="4" customWidth="1"/>
    <col min="15864" max="15864" width="10.28515625" style="4" customWidth="1"/>
    <col min="15865" max="15865" width="11.85546875" style="4" customWidth="1"/>
    <col min="15866" max="15866" width="13.5703125" style="4" customWidth="1"/>
    <col min="15867" max="15872" width="9.140625" style="4"/>
    <col min="15873" max="15873" width="5.42578125" style="4" customWidth="1"/>
    <col min="15874" max="15874" width="52.85546875" style="4" customWidth="1"/>
    <col min="15875" max="15875" width="12.7109375" style="4" customWidth="1"/>
    <col min="15876" max="15876" width="11.140625" style="4" customWidth="1"/>
    <col min="15877" max="15877" width="10.28515625" style="4" customWidth="1"/>
    <col min="15878" max="15878" width="40.42578125" style="4" customWidth="1"/>
    <col min="15879" max="16107" width="9.140625" style="4"/>
    <col min="16108" max="16108" width="5.42578125" style="4" customWidth="1"/>
    <col min="16109" max="16109" width="45.42578125" style="4" customWidth="1"/>
    <col min="16110" max="16110" width="9.140625" style="4"/>
    <col min="16111" max="16111" width="10.28515625" style="4" customWidth="1"/>
    <col min="16112" max="16112" width="9.85546875" style="4" customWidth="1"/>
    <col min="16113" max="16113" width="10.7109375" style="4" customWidth="1"/>
    <col min="16114" max="16114" width="9.5703125" style="4" customWidth="1"/>
    <col min="16115" max="16115" width="9.140625" style="4"/>
    <col min="16116" max="16116" width="10.42578125" style="4" customWidth="1"/>
    <col min="16117" max="16117" width="9.140625" style="4"/>
    <col min="16118" max="16118" width="9.5703125" style="4" customWidth="1"/>
    <col min="16119" max="16119" width="11.140625" style="4" customWidth="1"/>
    <col min="16120" max="16120" width="10.28515625" style="4" customWidth="1"/>
    <col min="16121" max="16121" width="11.85546875" style="4" customWidth="1"/>
    <col min="16122" max="16122" width="13.5703125" style="4" customWidth="1"/>
    <col min="16123" max="16128" width="9.140625" style="4"/>
    <col min="16129" max="16129" width="5.42578125" style="4" customWidth="1"/>
    <col min="16130" max="16130" width="52.85546875" style="4" customWidth="1"/>
    <col min="16131" max="16131" width="12.7109375" style="4" customWidth="1"/>
    <col min="16132" max="16132" width="11.140625" style="4" customWidth="1"/>
    <col min="16133" max="16133" width="10.28515625" style="4" customWidth="1"/>
    <col min="16134" max="16134" width="40.42578125" style="4" customWidth="1"/>
    <col min="16135" max="16363" width="9.140625" style="4"/>
    <col min="16364" max="16364" width="5.42578125" style="4" customWidth="1"/>
    <col min="16365" max="16365" width="45.42578125" style="4" customWidth="1"/>
    <col min="16366" max="16366" width="9.140625" style="4"/>
    <col min="16367" max="16367" width="10.28515625" style="4" customWidth="1"/>
    <col min="16368" max="16368" width="9.85546875" style="4" customWidth="1"/>
    <col min="16369" max="16369" width="10.7109375" style="4" customWidth="1"/>
    <col min="16370" max="16370" width="9.5703125" style="4" customWidth="1"/>
    <col min="16371" max="16371" width="9.140625" style="4"/>
    <col min="16372" max="16372" width="10.42578125" style="4" customWidth="1"/>
    <col min="16373" max="16373" width="9.140625" style="4"/>
    <col min="16374" max="16374" width="9.5703125" style="4" customWidth="1"/>
    <col min="16375" max="16375" width="11.140625" style="4" customWidth="1"/>
    <col min="16376" max="16376" width="10.28515625" style="4" customWidth="1"/>
    <col min="16377" max="16377" width="11.85546875" style="4" customWidth="1"/>
    <col min="16378" max="16378" width="13.5703125" style="4" customWidth="1"/>
    <col min="16379" max="16384" width="9.140625" style="4"/>
  </cols>
  <sheetData>
    <row r="1" spans="1:24" s="1" customFormat="1" ht="13.5" customHeight="1">
      <c r="A1" s="326" t="s">
        <v>288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7"/>
      <c r="P1" s="7"/>
      <c r="Q1" s="7"/>
      <c r="R1" s="7"/>
      <c r="S1" s="35"/>
      <c r="T1" s="7"/>
      <c r="U1" s="7"/>
      <c r="V1" s="7"/>
      <c r="W1" s="7"/>
      <c r="X1" s="7"/>
    </row>
    <row r="2" spans="1:24" s="1" customFormat="1" ht="13.5" customHeight="1">
      <c r="A2" s="6"/>
      <c r="B2" s="5" t="s">
        <v>289</v>
      </c>
      <c r="D2" s="7"/>
      <c r="E2" s="8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7"/>
    </row>
    <row r="3" spans="1:24" ht="25.5">
      <c r="A3" s="9" t="s">
        <v>9</v>
      </c>
      <c r="B3" s="9" t="s">
        <v>10</v>
      </c>
      <c r="C3" s="10" t="s">
        <v>290</v>
      </c>
      <c r="D3" s="11" t="s">
        <v>291</v>
      </c>
      <c r="E3" s="11" t="s">
        <v>292</v>
      </c>
      <c r="F3" s="11" t="s">
        <v>293</v>
      </c>
    </row>
    <row r="4" spans="1:24">
      <c r="A4" s="12">
        <v>1</v>
      </c>
      <c r="B4" s="12">
        <v>2</v>
      </c>
      <c r="C4" s="12">
        <v>3</v>
      </c>
      <c r="D4" s="13">
        <v>4</v>
      </c>
      <c r="E4" s="13">
        <v>5</v>
      </c>
      <c r="F4" s="13">
        <v>6</v>
      </c>
    </row>
    <row r="5" spans="1:24" ht="25.5">
      <c r="A5" s="14">
        <v>1</v>
      </c>
      <c r="B5" s="14" t="s">
        <v>31</v>
      </c>
      <c r="C5" s="15">
        <v>1</v>
      </c>
      <c r="D5" s="15">
        <v>1</v>
      </c>
      <c r="E5" s="16">
        <v>0</v>
      </c>
      <c r="F5" s="17" t="s">
        <v>294</v>
      </c>
    </row>
    <row r="6" spans="1:24" ht="25.5">
      <c r="A6" s="14">
        <v>2</v>
      </c>
      <c r="B6" s="14" t="s">
        <v>295</v>
      </c>
      <c r="C6" s="15">
        <v>1</v>
      </c>
      <c r="D6" s="15">
        <v>1</v>
      </c>
      <c r="E6" s="16">
        <v>0</v>
      </c>
      <c r="F6" s="17" t="s">
        <v>294</v>
      </c>
    </row>
    <row r="7" spans="1:24" ht="25.5">
      <c r="A7" s="14">
        <v>3</v>
      </c>
      <c r="B7" s="14" t="s">
        <v>36</v>
      </c>
      <c r="C7" s="15">
        <v>1</v>
      </c>
      <c r="D7" s="15">
        <v>1</v>
      </c>
      <c r="E7" s="16">
        <v>0</v>
      </c>
      <c r="F7" s="17" t="s">
        <v>294</v>
      </c>
    </row>
    <row r="8" spans="1:24" ht="38.25">
      <c r="A8" s="14">
        <v>4</v>
      </c>
      <c r="B8" s="18" t="s">
        <v>296</v>
      </c>
      <c r="C8" s="15">
        <v>1</v>
      </c>
      <c r="D8" s="15">
        <v>1</v>
      </c>
      <c r="E8" s="16">
        <v>0</v>
      </c>
      <c r="F8" s="19" t="s">
        <v>297</v>
      </c>
    </row>
    <row r="9" spans="1:24" ht="25.5">
      <c r="A9" s="14">
        <v>5</v>
      </c>
      <c r="B9" s="14" t="s">
        <v>298</v>
      </c>
      <c r="C9" s="15">
        <v>1</v>
      </c>
      <c r="D9" s="15">
        <v>1</v>
      </c>
      <c r="E9" s="16">
        <v>0</v>
      </c>
      <c r="F9" s="17" t="s">
        <v>294</v>
      </c>
    </row>
    <row r="10" spans="1:24" ht="38.25">
      <c r="A10" s="14">
        <v>6</v>
      </c>
      <c r="B10" s="18" t="s">
        <v>45</v>
      </c>
      <c r="C10" s="15">
        <v>1</v>
      </c>
      <c r="D10" s="15">
        <v>1</v>
      </c>
      <c r="E10" s="16">
        <v>0</v>
      </c>
      <c r="F10" s="19" t="s">
        <v>297</v>
      </c>
    </row>
    <row r="11" spans="1:24" ht="38.25">
      <c r="A11" s="14">
        <v>7</v>
      </c>
      <c r="B11" s="14" t="s">
        <v>47</v>
      </c>
      <c r="C11" s="15">
        <v>1</v>
      </c>
      <c r="D11" s="15">
        <v>1</v>
      </c>
      <c r="E11" s="16">
        <v>0</v>
      </c>
      <c r="F11" s="19" t="s">
        <v>297</v>
      </c>
    </row>
    <row r="12" spans="1:24" ht="38.25">
      <c r="A12" s="14">
        <v>8</v>
      </c>
      <c r="B12" s="14" t="s">
        <v>48</v>
      </c>
      <c r="C12" s="15">
        <v>1</v>
      </c>
      <c r="D12" s="15">
        <v>1</v>
      </c>
      <c r="E12" s="16">
        <v>0</v>
      </c>
      <c r="F12" s="19" t="s">
        <v>297</v>
      </c>
      <c r="H12" s="20"/>
    </row>
    <row r="13" spans="1:24" ht="25.5">
      <c r="A13" s="14">
        <v>9</v>
      </c>
      <c r="B13" s="14" t="s">
        <v>41</v>
      </c>
      <c r="C13" s="15">
        <v>1</v>
      </c>
      <c r="D13" s="15">
        <v>1</v>
      </c>
      <c r="E13" s="16">
        <v>0</v>
      </c>
      <c r="F13" s="17" t="s">
        <v>299</v>
      </c>
    </row>
    <row r="14" spans="1:24" ht="25.5">
      <c r="A14" s="14">
        <v>10</v>
      </c>
      <c r="B14" s="14" t="s">
        <v>43</v>
      </c>
      <c r="C14" s="15">
        <v>1</v>
      </c>
      <c r="D14" s="15">
        <v>1</v>
      </c>
      <c r="E14" s="16">
        <v>0</v>
      </c>
      <c r="F14" s="19" t="s">
        <v>300</v>
      </c>
    </row>
    <row r="15" spans="1:24" s="2" customFormat="1" ht="33" customHeight="1">
      <c r="A15" s="14">
        <v>11</v>
      </c>
      <c r="B15" s="21" t="s">
        <v>42</v>
      </c>
      <c r="C15" s="22">
        <v>1</v>
      </c>
      <c r="D15" s="22">
        <v>1</v>
      </c>
      <c r="E15" s="23">
        <v>0</v>
      </c>
      <c r="F15" s="24" t="s">
        <v>301</v>
      </c>
    </row>
    <row r="16" spans="1:24" s="2" customFormat="1" ht="33" customHeight="1">
      <c r="A16" s="14">
        <v>12</v>
      </c>
      <c r="B16" s="25" t="s">
        <v>49</v>
      </c>
      <c r="C16" s="22">
        <v>1</v>
      </c>
      <c r="D16" s="22">
        <v>1</v>
      </c>
      <c r="E16" s="23">
        <v>0</v>
      </c>
      <c r="F16" s="17" t="s">
        <v>294</v>
      </c>
    </row>
    <row r="17" spans="1:6" ht="25.5">
      <c r="A17" s="14">
        <v>13</v>
      </c>
      <c r="B17" s="14" t="s">
        <v>302</v>
      </c>
      <c r="C17" s="15">
        <v>1</v>
      </c>
      <c r="D17" s="15">
        <v>1</v>
      </c>
      <c r="E17" s="16">
        <v>0</v>
      </c>
      <c r="F17" s="17" t="s">
        <v>303</v>
      </c>
    </row>
    <row r="18" spans="1:6" ht="25.5">
      <c r="A18" s="14">
        <v>14</v>
      </c>
      <c r="B18" s="14" t="s">
        <v>56</v>
      </c>
      <c r="C18" s="15">
        <v>1</v>
      </c>
      <c r="D18" s="15">
        <v>1</v>
      </c>
      <c r="E18" s="16">
        <v>0</v>
      </c>
      <c r="F18" s="17" t="s">
        <v>304</v>
      </c>
    </row>
    <row r="19" spans="1:6" ht="25.5">
      <c r="A19" s="14">
        <v>15</v>
      </c>
      <c r="B19" s="14" t="s">
        <v>60</v>
      </c>
      <c r="C19" s="15">
        <v>1</v>
      </c>
      <c r="D19" s="15">
        <v>1</v>
      </c>
      <c r="E19" s="16">
        <v>0</v>
      </c>
      <c r="F19" s="17" t="s">
        <v>305</v>
      </c>
    </row>
    <row r="20" spans="1:6" ht="25.5">
      <c r="A20" s="14">
        <v>16</v>
      </c>
      <c r="B20" s="14" t="s">
        <v>306</v>
      </c>
      <c r="C20" s="15">
        <v>1</v>
      </c>
      <c r="D20" s="15">
        <v>1</v>
      </c>
      <c r="E20" s="16">
        <v>0</v>
      </c>
      <c r="F20" s="19" t="s">
        <v>307</v>
      </c>
    </row>
    <row r="21" spans="1:6" ht="25.5">
      <c r="A21" s="14">
        <v>17</v>
      </c>
      <c r="B21" s="14" t="s">
        <v>308</v>
      </c>
      <c r="C21" s="15">
        <v>1</v>
      </c>
      <c r="D21" s="15">
        <v>1</v>
      </c>
      <c r="E21" s="16">
        <v>0</v>
      </c>
      <c r="F21" s="19" t="s">
        <v>309</v>
      </c>
    </row>
    <row r="22" spans="1:6" ht="25.5">
      <c r="A22" s="14">
        <v>18</v>
      </c>
      <c r="B22" s="14" t="s">
        <v>50</v>
      </c>
      <c r="C22" s="15">
        <v>1</v>
      </c>
      <c r="D22" s="15">
        <v>1</v>
      </c>
      <c r="E22" s="16">
        <v>0</v>
      </c>
      <c r="F22" s="19" t="s">
        <v>310</v>
      </c>
    </row>
    <row r="23" spans="1:6" s="2" customFormat="1" ht="51">
      <c r="A23" s="14">
        <v>19</v>
      </c>
      <c r="B23" s="21" t="s">
        <v>311</v>
      </c>
      <c r="C23" s="22">
        <v>5</v>
      </c>
      <c r="D23" s="22">
        <v>5</v>
      </c>
      <c r="E23" s="23">
        <v>0</v>
      </c>
      <c r="F23" s="26" t="s">
        <v>312</v>
      </c>
    </row>
    <row r="24" spans="1:6" ht="25.5">
      <c r="A24" s="14">
        <v>20</v>
      </c>
      <c r="B24" s="27" t="s">
        <v>313</v>
      </c>
      <c r="C24" s="15">
        <v>1</v>
      </c>
      <c r="D24" s="15">
        <v>1</v>
      </c>
      <c r="E24" s="16">
        <v>0</v>
      </c>
      <c r="F24" s="19" t="s">
        <v>314</v>
      </c>
    </row>
    <row r="25" spans="1:6" ht="25.5">
      <c r="A25" s="14">
        <v>21</v>
      </c>
      <c r="B25" s="14" t="s">
        <v>315</v>
      </c>
      <c r="C25" s="15">
        <v>3</v>
      </c>
      <c r="D25" s="15">
        <v>3</v>
      </c>
      <c r="E25" s="16">
        <v>0</v>
      </c>
      <c r="F25" s="19" t="s">
        <v>316</v>
      </c>
    </row>
    <row r="26" spans="1:6" ht="25.5">
      <c r="A26" s="14">
        <v>22</v>
      </c>
      <c r="B26" s="14" t="s">
        <v>317</v>
      </c>
      <c r="C26" s="15">
        <v>2</v>
      </c>
      <c r="D26" s="15">
        <v>2</v>
      </c>
      <c r="E26" s="16">
        <v>0</v>
      </c>
      <c r="F26" s="19" t="s">
        <v>318</v>
      </c>
    </row>
    <row r="27" spans="1:6" ht="25.5">
      <c r="A27" s="14">
        <v>23</v>
      </c>
      <c r="B27" s="18" t="s">
        <v>66</v>
      </c>
      <c r="C27" s="15">
        <v>3</v>
      </c>
      <c r="D27" s="15">
        <v>3</v>
      </c>
      <c r="E27" s="16">
        <v>0</v>
      </c>
      <c r="F27" s="19" t="s">
        <v>319</v>
      </c>
    </row>
    <row r="28" spans="1:6" ht="51">
      <c r="A28" s="14">
        <v>24</v>
      </c>
      <c r="B28" s="18" t="s">
        <v>320</v>
      </c>
      <c r="C28" s="15">
        <v>9</v>
      </c>
      <c r="D28" s="15">
        <v>9</v>
      </c>
      <c r="E28" s="16">
        <v>0</v>
      </c>
      <c r="F28" s="28" t="s">
        <v>321</v>
      </c>
    </row>
    <row r="29" spans="1:6" ht="46.5" customHeight="1">
      <c r="A29" s="14">
        <v>25</v>
      </c>
      <c r="B29" s="14" t="s">
        <v>65</v>
      </c>
      <c r="C29" s="15">
        <v>1</v>
      </c>
      <c r="D29" s="15">
        <v>1</v>
      </c>
      <c r="E29" s="16">
        <v>0</v>
      </c>
      <c r="F29" s="28" t="s">
        <v>322</v>
      </c>
    </row>
    <row r="30" spans="1:6" ht="51">
      <c r="A30" s="14">
        <v>26</v>
      </c>
      <c r="B30" s="14" t="s">
        <v>323</v>
      </c>
      <c r="C30" s="15">
        <v>1</v>
      </c>
      <c r="D30" s="15">
        <v>1</v>
      </c>
      <c r="E30" s="16">
        <v>0</v>
      </c>
      <c r="F30" s="28" t="s">
        <v>324</v>
      </c>
    </row>
    <row r="31" spans="1:6" ht="38.25">
      <c r="A31" s="14">
        <v>27</v>
      </c>
      <c r="B31" s="14" t="s">
        <v>62</v>
      </c>
      <c r="C31" s="15">
        <v>1</v>
      </c>
      <c r="D31" s="15">
        <v>1</v>
      </c>
      <c r="E31" s="16">
        <v>0</v>
      </c>
      <c r="F31" s="19" t="s">
        <v>325</v>
      </c>
    </row>
    <row r="32" spans="1:6" ht="38.25">
      <c r="A32" s="14">
        <v>28</v>
      </c>
      <c r="B32" s="14" t="s">
        <v>326</v>
      </c>
      <c r="C32" s="15">
        <v>1</v>
      </c>
      <c r="D32" s="15">
        <v>1</v>
      </c>
      <c r="E32" s="16">
        <v>0</v>
      </c>
      <c r="F32" s="19" t="s">
        <v>325</v>
      </c>
    </row>
    <row r="33" spans="1:6" ht="25.5">
      <c r="A33" s="14">
        <v>29</v>
      </c>
      <c r="B33" s="14" t="s">
        <v>70</v>
      </c>
      <c r="C33" s="15">
        <v>0.5</v>
      </c>
      <c r="D33" s="15">
        <v>0.5</v>
      </c>
      <c r="E33" s="16">
        <v>0</v>
      </c>
      <c r="F33" s="19" t="s">
        <v>327</v>
      </c>
    </row>
    <row r="34" spans="1:6" s="3" customFormat="1" ht="20.25" customHeight="1">
      <c r="A34" s="11"/>
      <c r="B34" s="29" t="s">
        <v>71</v>
      </c>
      <c r="C34" s="30">
        <f>SUM(C5:C33)</f>
        <v>45.5</v>
      </c>
      <c r="D34" s="30">
        <v>45.5</v>
      </c>
      <c r="E34" s="16">
        <v>0</v>
      </c>
      <c r="F34" s="29"/>
    </row>
    <row r="36" spans="1:6">
      <c r="A36" s="31"/>
      <c r="B36" s="31"/>
      <c r="C36" s="31"/>
      <c r="D36" s="32"/>
      <c r="E36" s="33"/>
      <c r="F36" s="31"/>
    </row>
    <row r="37" spans="1:6">
      <c r="A37" s="31"/>
      <c r="B37" s="34" t="s">
        <v>373</v>
      </c>
      <c r="C37" s="31"/>
      <c r="D37" s="31"/>
      <c r="E37" s="33"/>
      <c r="F37" s="31"/>
    </row>
    <row r="38" spans="1:6">
      <c r="B38" s="3"/>
    </row>
    <row r="39" spans="1:6">
      <c r="B39" s="34" t="s">
        <v>328</v>
      </c>
    </row>
  </sheetData>
  <mergeCells count="1">
    <mergeCell ref="A1:N1"/>
  </mergeCells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2"/>
  <sheetViews>
    <sheetView workbookViewId="0">
      <selection activeCell="Q19" sqref="Q19"/>
    </sheetView>
  </sheetViews>
  <sheetFormatPr defaultRowHeight="15"/>
  <cols>
    <col min="1" max="1" width="4.42578125" customWidth="1"/>
    <col min="17" max="19" width="8.140625" customWidth="1"/>
    <col min="20" max="20" width="7.7109375" customWidth="1"/>
    <col min="21" max="21" width="8" customWidth="1"/>
    <col min="22" max="22" width="8.140625" customWidth="1"/>
    <col min="23" max="23" width="7.7109375" customWidth="1"/>
    <col min="24" max="24" width="0" hidden="1" customWidth="1"/>
    <col min="25" max="25" width="23.5703125" hidden="1" customWidth="1"/>
    <col min="26" max="26" width="7.42578125" hidden="1" customWidth="1"/>
    <col min="27" max="27" width="7.28515625" hidden="1" customWidth="1"/>
    <col min="28" max="28" width="7" hidden="1" customWidth="1"/>
    <col min="29" max="29" width="7.7109375" hidden="1" customWidth="1"/>
    <col min="30" max="30" width="7.28515625" hidden="1" customWidth="1"/>
    <col min="31" max="31" width="8" hidden="1" customWidth="1"/>
    <col min="32" max="33" width="7.42578125" hidden="1" customWidth="1"/>
    <col min="34" max="34" width="7.28515625" hidden="1" customWidth="1"/>
    <col min="35" max="35" width="7.42578125" hidden="1" customWidth="1"/>
  </cols>
  <sheetData>
    <row r="1" spans="1:38">
      <c r="A1" s="335"/>
      <c r="B1" s="335"/>
      <c r="C1" s="335"/>
      <c r="D1" s="335"/>
      <c r="E1" s="245"/>
      <c r="F1" s="245"/>
      <c r="G1" s="245"/>
      <c r="H1" s="245"/>
      <c r="I1" s="245"/>
      <c r="J1" s="245"/>
      <c r="K1" s="245"/>
      <c r="L1" s="245"/>
      <c r="M1" s="245"/>
      <c r="N1" s="246"/>
      <c r="O1" s="247"/>
      <c r="P1" s="247"/>
      <c r="Q1" s="247"/>
      <c r="R1" s="247"/>
      <c r="S1" s="247"/>
      <c r="T1" s="247"/>
      <c r="U1" s="247"/>
      <c r="V1" s="247"/>
      <c r="W1" s="336" t="s">
        <v>382</v>
      </c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247"/>
    </row>
    <row r="2" spans="1:38">
      <c r="A2" s="248"/>
      <c r="B2" s="248"/>
      <c r="C2" s="248"/>
      <c r="D2" s="248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247"/>
      <c r="P2" s="247"/>
      <c r="Q2" s="247"/>
      <c r="R2" s="247"/>
      <c r="S2" s="247"/>
      <c r="T2" s="247"/>
      <c r="U2" s="247"/>
      <c r="V2" s="247" t="s">
        <v>383</v>
      </c>
      <c r="W2" s="249"/>
      <c r="X2" s="250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7"/>
    </row>
    <row r="3" spans="1:38" ht="15.75">
      <c r="A3" s="337" t="s">
        <v>384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</row>
    <row r="4" spans="1:38">
      <c r="A4" s="329" t="s">
        <v>9</v>
      </c>
      <c r="B4" s="329" t="s">
        <v>385</v>
      </c>
      <c r="C4" s="329" t="s">
        <v>386</v>
      </c>
      <c r="D4" s="329" t="s">
        <v>387</v>
      </c>
      <c r="E4" s="338" t="s">
        <v>388</v>
      </c>
      <c r="F4" s="339"/>
      <c r="G4" s="339"/>
      <c r="H4" s="338" t="s">
        <v>389</v>
      </c>
      <c r="I4" s="339"/>
      <c r="J4" s="339"/>
      <c r="K4" s="338" t="s">
        <v>390</v>
      </c>
      <c r="L4" s="339"/>
      <c r="M4" s="339"/>
      <c r="N4" s="329" t="s">
        <v>391</v>
      </c>
      <c r="O4" s="331" t="s">
        <v>392</v>
      </c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3" t="s">
        <v>393</v>
      </c>
      <c r="AK4" s="333" t="s">
        <v>394</v>
      </c>
      <c r="AL4" s="333" t="s">
        <v>395</v>
      </c>
    </row>
    <row r="5" spans="1:38">
      <c r="A5" s="330"/>
      <c r="B5" s="330"/>
      <c r="C5" s="330"/>
      <c r="D5" s="330"/>
      <c r="E5" s="340"/>
      <c r="F5" s="341"/>
      <c r="G5" s="341"/>
      <c r="H5" s="340"/>
      <c r="I5" s="341"/>
      <c r="J5" s="341"/>
      <c r="K5" s="340"/>
      <c r="L5" s="341"/>
      <c r="M5" s="341"/>
      <c r="N5" s="330"/>
      <c r="O5" s="334" t="s">
        <v>396</v>
      </c>
      <c r="P5" s="334" t="s">
        <v>397</v>
      </c>
      <c r="Q5" s="345" t="s">
        <v>398</v>
      </c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33"/>
      <c r="AK5" s="333"/>
      <c r="AL5" s="333"/>
    </row>
    <row r="6" spans="1:38">
      <c r="A6" s="330"/>
      <c r="B6" s="330"/>
      <c r="C6" s="330"/>
      <c r="D6" s="330"/>
      <c r="E6" s="342"/>
      <c r="F6" s="343"/>
      <c r="G6" s="343"/>
      <c r="H6" s="342"/>
      <c r="I6" s="343"/>
      <c r="J6" s="343"/>
      <c r="K6" s="342"/>
      <c r="L6" s="343"/>
      <c r="M6" s="343"/>
      <c r="N6" s="330"/>
      <c r="O6" s="344"/>
      <c r="P6" s="344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33"/>
      <c r="AK6" s="333"/>
      <c r="AL6" s="333"/>
    </row>
    <row r="7" spans="1:38" ht="129.75">
      <c r="A7" s="330"/>
      <c r="B7" s="330"/>
      <c r="C7" s="330"/>
      <c r="D7" s="330"/>
      <c r="E7" s="251" t="s">
        <v>399</v>
      </c>
      <c r="F7" s="251" t="s">
        <v>400</v>
      </c>
      <c r="G7" s="251" t="s">
        <v>401</v>
      </c>
      <c r="H7" s="251" t="s">
        <v>399</v>
      </c>
      <c r="I7" s="251" t="s">
        <v>400</v>
      </c>
      <c r="J7" s="251" t="s">
        <v>401</v>
      </c>
      <c r="K7" s="251" t="s">
        <v>399</v>
      </c>
      <c r="L7" s="251" t="s">
        <v>400</v>
      </c>
      <c r="M7" s="251" t="s">
        <v>401</v>
      </c>
      <c r="N7" s="330"/>
      <c r="O7" s="344"/>
      <c r="P7" s="344"/>
      <c r="Q7" s="252" t="s">
        <v>402</v>
      </c>
      <c r="R7" s="252" t="s">
        <v>403</v>
      </c>
      <c r="S7" s="252" t="s">
        <v>404</v>
      </c>
      <c r="T7" s="252" t="s">
        <v>405</v>
      </c>
      <c r="U7" s="252" t="s">
        <v>406</v>
      </c>
      <c r="V7" s="252" t="s">
        <v>407</v>
      </c>
      <c r="W7" s="252" t="s">
        <v>408</v>
      </c>
      <c r="X7" s="252" t="s">
        <v>409</v>
      </c>
      <c r="Y7" s="252"/>
      <c r="Z7" s="252" t="s">
        <v>410</v>
      </c>
      <c r="AA7" s="252" t="s">
        <v>411</v>
      </c>
      <c r="AB7" s="252" t="s">
        <v>412</v>
      </c>
      <c r="AC7" s="252" t="s">
        <v>413</v>
      </c>
      <c r="AD7" s="252" t="s">
        <v>414</v>
      </c>
      <c r="AE7" s="252" t="s">
        <v>415</v>
      </c>
      <c r="AF7" s="252" t="s">
        <v>416</v>
      </c>
      <c r="AG7" s="252" t="s">
        <v>417</v>
      </c>
      <c r="AH7" s="252" t="s">
        <v>418</v>
      </c>
      <c r="AI7" s="252" t="s">
        <v>419</v>
      </c>
      <c r="AJ7" s="334"/>
      <c r="AK7" s="333"/>
      <c r="AL7" s="333"/>
    </row>
    <row r="8" spans="1:38">
      <c r="A8" s="253"/>
      <c r="B8" s="253">
        <v>0</v>
      </c>
      <c r="C8" s="253" t="s">
        <v>420</v>
      </c>
      <c r="D8" s="254">
        <v>15</v>
      </c>
      <c r="E8" s="255">
        <v>15</v>
      </c>
      <c r="F8" s="255"/>
      <c r="G8" s="256"/>
      <c r="H8" s="257"/>
      <c r="I8" s="257"/>
      <c r="J8" s="255"/>
      <c r="K8" s="255"/>
      <c r="L8" s="255"/>
      <c r="M8" s="253"/>
      <c r="N8" s="258">
        <f t="shared" ref="N8:N29" si="0">SUM(O8:AL8)</f>
        <v>0</v>
      </c>
      <c r="O8" s="253"/>
      <c r="P8" s="259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60"/>
      <c r="AK8" s="253"/>
      <c r="AL8" s="253"/>
    </row>
    <row r="9" spans="1:38">
      <c r="A9" s="253"/>
      <c r="B9" s="253">
        <v>0</v>
      </c>
      <c r="C9" s="253" t="s">
        <v>421</v>
      </c>
      <c r="D9" s="254">
        <v>15</v>
      </c>
      <c r="E9" s="255">
        <v>15</v>
      </c>
      <c r="F9" s="255"/>
      <c r="G9" s="256"/>
      <c r="H9" s="257"/>
      <c r="I9" s="257"/>
      <c r="J9" s="255"/>
      <c r="K9" s="255"/>
      <c r="L9" s="255"/>
      <c r="M9" s="253"/>
      <c r="N9" s="258"/>
      <c r="O9" s="253"/>
      <c r="P9" s="259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60"/>
      <c r="AK9" s="253"/>
      <c r="AL9" s="253"/>
    </row>
    <row r="10" spans="1:38">
      <c r="A10" s="258"/>
      <c r="B10" s="258"/>
      <c r="C10" s="258"/>
      <c r="D10" s="258">
        <f>SUM(D8:D9)</f>
        <v>30</v>
      </c>
      <c r="E10" s="258">
        <f>SUM(E8:E9)</f>
        <v>30</v>
      </c>
      <c r="F10" s="258">
        <f t="shared" ref="F10:M10" si="1">SUM(F8:F8)</f>
        <v>0</v>
      </c>
      <c r="G10" s="258">
        <f t="shared" si="1"/>
        <v>0</v>
      </c>
      <c r="H10" s="258">
        <f t="shared" si="1"/>
        <v>0</v>
      </c>
      <c r="I10" s="258">
        <f t="shared" si="1"/>
        <v>0</v>
      </c>
      <c r="J10" s="258">
        <f t="shared" si="1"/>
        <v>0</v>
      </c>
      <c r="K10" s="258">
        <f t="shared" si="1"/>
        <v>0</v>
      </c>
      <c r="L10" s="258">
        <f t="shared" si="1"/>
        <v>0</v>
      </c>
      <c r="M10" s="258">
        <f t="shared" si="1"/>
        <v>0</v>
      </c>
      <c r="N10" s="258">
        <v>0</v>
      </c>
      <c r="O10" s="258">
        <f t="shared" ref="O10:AL10" si="2">SUM(O8:O8)</f>
        <v>0</v>
      </c>
      <c r="P10" s="258">
        <f t="shared" si="2"/>
        <v>0</v>
      </c>
      <c r="Q10" s="258">
        <f t="shared" si="2"/>
        <v>0</v>
      </c>
      <c r="R10" s="258">
        <f t="shared" si="2"/>
        <v>0</v>
      </c>
      <c r="S10" s="258">
        <f t="shared" si="2"/>
        <v>0</v>
      </c>
      <c r="T10" s="258">
        <f t="shared" si="2"/>
        <v>0</v>
      </c>
      <c r="U10" s="258">
        <f t="shared" si="2"/>
        <v>0</v>
      </c>
      <c r="V10" s="258">
        <f t="shared" si="2"/>
        <v>0</v>
      </c>
      <c r="W10" s="258">
        <f t="shared" si="2"/>
        <v>0</v>
      </c>
      <c r="X10" s="258">
        <f t="shared" si="2"/>
        <v>0</v>
      </c>
      <c r="Y10" s="258">
        <f t="shared" si="2"/>
        <v>0</v>
      </c>
      <c r="Z10" s="258">
        <f t="shared" si="2"/>
        <v>0</v>
      </c>
      <c r="AA10" s="258">
        <f t="shared" si="2"/>
        <v>0</v>
      </c>
      <c r="AB10" s="258">
        <f t="shared" si="2"/>
        <v>0</v>
      </c>
      <c r="AC10" s="258">
        <f t="shared" si="2"/>
        <v>0</v>
      </c>
      <c r="AD10" s="258">
        <f t="shared" si="2"/>
        <v>0</v>
      </c>
      <c r="AE10" s="258">
        <f t="shared" si="2"/>
        <v>0</v>
      </c>
      <c r="AF10" s="258">
        <f t="shared" si="2"/>
        <v>0</v>
      </c>
      <c r="AG10" s="258">
        <f t="shared" si="2"/>
        <v>0</v>
      </c>
      <c r="AH10" s="258">
        <f t="shared" si="2"/>
        <v>0</v>
      </c>
      <c r="AI10" s="258">
        <f t="shared" si="2"/>
        <v>0</v>
      </c>
      <c r="AJ10" s="258">
        <f t="shared" si="2"/>
        <v>0</v>
      </c>
      <c r="AK10" s="258">
        <f t="shared" si="2"/>
        <v>0</v>
      </c>
      <c r="AL10" s="258">
        <f t="shared" si="2"/>
        <v>0</v>
      </c>
    </row>
    <row r="11" spans="1:38" s="261" customFormat="1">
      <c r="A11" s="254"/>
      <c r="B11" s="254">
        <v>1</v>
      </c>
      <c r="C11" s="254" t="s">
        <v>420</v>
      </c>
      <c r="D11" s="254">
        <v>17</v>
      </c>
      <c r="E11" s="254">
        <v>17</v>
      </c>
      <c r="F11" s="254"/>
      <c r="G11" s="254"/>
      <c r="H11" s="254"/>
      <c r="I11" s="254"/>
      <c r="J11" s="254"/>
      <c r="K11" s="254"/>
      <c r="L11" s="254"/>
      <c r="M11" s="254"/>
      <c r="N11" s="258">
        <f t="shared" si="0"/>
        <v>19.5</v>
      </c>
      <c r="O11" s="254">
        <v>18.5</v>
      </c>
      <c r="P11" s="254">
        <v>1</v>
      </c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</row>
    <row r="12" spans="1:38">
      <c r="A12" s="253"/>
      <c r="B12" s="253">
        <v>1</v>
      </c>
      <c r="C12" s="253" t="s">
        <v>421</v>
      </c>
      <c r="D12" s="254">
        <v>15</v>
      </c>
      <c r="E12" s="262">
        <v>15</v>
      </c>
      <c r="F12" s="262"/>
      <c r="G12" s="255"/>
      <c r="H12" s="257"/>
      <c r="I12" s="257"/>
      <c r="J12" s="255"/>
      <c r="K12" s="257"/>
      <c r="L12" s="253"/>
      <c r="M12" s="253"/>
      <c r="N12" s="258">
        <f t="shared" si="0"/>
        <v>19.5</v>
      </c>
      <c r="O12" s="253">
        <v>18.5</v>
      </c>
      <c r="P12" s="253">
        <v>1</v>
      </c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60"/>
      <c r="AK12" s="253"/>
      <c r="AL12" s="253"/>
    </row>
    <row r="13" spans="1:38">
      <c r="A13" s="258"/>
      <c r="B13" s="258"/>
      <c r="C13" s="258"/>
      <c r="D13" s="258">
        <f>SUM(D11:D12)</f>
        <v>32</v>
      </c>
      <c r="E13" s="258">
        <f>SUM(E11:E12)</f>
        <v>32</v>
      </c>
      <c r="F13" s="258">
        <f t="shared" ref="F13:M13" si="3">SUM(F12:F12)</f>
        <v>0</v>
      </c>
      <c r="G13" s="258">
        <f t="shared" si="3"/>
        <v>0</v>
      </c>
      <c r="H13" s="258">
        <f t="shared" si="3"/>
        <v>0</v>
      </c>
      <c r="I13" s="258">
        <f t="shared" si="3"/>
        <v>0</v>
      </c>
      <c r="J13" s="258">
        <f t="shared" si="3"/>
        <v>0</v>
      </c>
      <c r="K13" s="258">
        <f t="shared" si="3"/>
        <v>0</v>
      </c>
      <c r="L13" s="258">
        <f t="shared" si="3"/>
        <v>0</v>
      </c>
      <c r="M13" s="258">
        <f t="shared" si="3"/>
        <v>0</v>
      </c>
      <c r="N13" s="258">
        <f>SUM(O11:AL12)</f>
        <v>39</v>
      </c>
      <c r="O13" s="258">
        <f>SUM(O11:O12)</f>
        <v>37</v>
      </c>
      <c r="P13" s="258">
        <f t="shared" ref="P13:AL13" si="4">SUM(P12:P12)</f>
        <v>1</v>
      </c>
      <c r="Q13" s="258">
        <f t="shared" si="4"/>
        <v>0</v>
      </c>
      <c r="R13" s="258">
        <f t="shared" si="4"/>
        <v>0</v>
      </c>
      <c r="S13" s="258">
        <f t="shared" si="4"/>
        <v>0</v>
      </c>
      <c r="T13" s="258">
        <f t="shared" si="4"/>
        <v>0</v>
      </c>
      <c r="U13" s="258">
        <f t="shared" si="4"/>
        <v>0</v>
      </c>
      <c r="V13" s="258">
        <f t="shared" si="4"/>
        <v>0</v>
      </c>
      <c r="W13" s="258">
        <f t="shared" si="4"/>
        <v>0</v>
      </c>
      <c r="X13" s="258">
        <f t="shared" si="4"/>
        <v>0</v>
      </c>
      <c r="Y13" s="258">
        <f t="shared" si="4"/>
        <v>0</v>
      </c>
      <c r="Z13" s="258">
        <f t="shared" si="4"/>
        <v>0</v>
      </c>
      <c r="AA13" s="258">
        <f t="shared" si="4"/>
        <v>0</v>
      </c>
      <c r="AB13" s="258">
        <f t="shared" si="4"/>
        <v>0</v>
      </c>
      <c r="AC13" s="258">
        <f t="shared" si="4"/>
        <v>0</v>
      </c>
      <c r="AD13" s="258">
        <f t="shared" si="4"/>
        <v>0</v>
      </c>
      <c r="AE13" s="258">
        <f t="shared" si="4"/>
        <v>0</v>
      </c>
      <c r="AF13" s="258">
        <f t="shared" si="4"/>
        <v>0</v>
      </c>
      <c r="AG13" s="258">
        <f t="shared" si="4"/>
        <v>0</v>
      </c>
      <c r="AH13" s="258">
        <f t="shared" si="4"/>
        <v>0</v>
      </c>
      <c r="AI13" s="258">
        <f t="shared" si="4"/>
        <v>0</v>
      </c>
      <c r="AJ13" s="258">
        <f t="shared" si="4"/>
        <v>0</v>
      </c>
      <c r="AK13" s="258">
        <f t="shared" si="4"/>
        <v>0</v>
      </c>
      <c r="AL13" s="258">
        <f t="shared" si="4"/>
        <v>0</v>
      </c>
    </row>
    <row r="14" spans="1:38">
      <c r="A14" s="254"/>
      <c r="B14" s="254">
        <v>2</v>
      </c>
      <c r="C14" s="254" t="s">
        <v>420</v>
      </c>
      <c r="D14" s="254">
        <v>18</v>
      </c>
      <c r="E14" s="263">
        <v>18</v>
      </c>
      <c r="F14" s="254"/>
      <c r="G14" s="254"/>
      <c r="H14" s="254"/>
      <c r="I14" s="254"/>
      <c r="J14" s="254"/>
      <c r="K14" s="254"/>
      <c r="L14" s="254"/>
      <c r="M14" s="254"/>
      <c r="N14" s="258">
        <f t="shared" si="0"/>
        <v>24</v>
      </c>
      <c r="O14" s="253">
        <v>22</v>
      </c>
      <c r="P14" s="253">
        <v>2</v>
      </c>
      <c r="Q14" s="253"/>
      <c r="R14" s="253"/>
      <c r="S14" s="253">
        <v>0</v>
      </c>
      <c r="T14" s="253"/>
      <c r="U14" s="253">
        <v>0</v>
      </c>
      <c r="V14" s="253"/>
      <c r="W14" s="253"/>
      <c r="X14" s="253"/>
      <c r="Y14" s="253">
        <v>0</v>
      </c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</row>
    <row r="15" spans="1:38" ht="6.75" hidden="1" customHeight="1">
      <c r="A15" s="253"/>
      <c r="B15" s="253"/>
      <c r="C15" s="253"/>
      <c r="D15" s="254"/>
      <c r="E15" s="262"/>
      <c r="F15" s="262"/>
      <c r="G15" s="255"/>
      <c r="H15" s="257"/>
      <c r="I15" s="257"/>
      <c r="J15" s="255"/>
      <c r="K15" s="257"/>
      <c r="L15" s="257"/>
      <c r="M15" s="255"/>
      <c r="N15" s="258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60"/>
      <c r="AK15" s="253"/>
      <c r="AL15" s="253"/>
    </row>
    <row r="16" spans="1:38">
      <c r="A16" s="258"/>
      <c r="B16" s="258"/>
      <c r="C16" s="258"/>
      <c r="D16" s="258">
        <f>SUM(D14:D15)</f>
        <v>18</v>
      </c>
      <c r="E16" s="258">
        <f>SUM(E14:E15)</f>
        <v>18</v>
      </c>
      <c r="F16" s="258">
        <f t="shared" ref="F16:M16" si="5">SUM(F15:F15)</f>
        <v>0</v>
      </c>
      <c r="G16" s="258">
        <f t="shared" si="5"/>
        <v>0</v>
      </c>
      <c r="H16" s="258">
        <f t="shared" si="5"/>
        <v>0</v>
      </c>
      <c r="I16" s="258">
        <f t="shared" si="5"/>
        <v>0</v>
      </c>
      <c r="J16" s="258">
        <f t="shared" si="5"/>
        <v>0</v>
      </c>
      <c r="K16" s="258">
        <f t="shared" si="5"/>
        <v>0</v>
      </c>
      <c r="L16" s="258">
        <f t="shared" si="5"/>
        <v>0</v>
      </c>
      <c r="M16" s="258">
        <f t="shared" si="5"/>
        <v>0</v>
      </c>
      <c r="N16" s="258">
        <f t="shared" si="0"/>
        <v>24</v>
      </c>
      <c r="O16" s="258">
        <f>SUM(O14:O15)</f>
        <v>22</v>
      </c>
      <c r="P16" s="258">
        <v>2</v>
      </c>
      <c r="Q16" s="258">
        <f t="shared" ref="Q16:AL16" si="6">SUM(Q15:Q15)</f>
        <v>0</v>
      </c>
      <c r="R16" s="258">
        <f t="shared" si="6"/>
        <v>0</v>
      </c>
      <c r="S16" s="258">
        <f t="shared" si="6"/>
        <v>0</v>
      </c>
      <c r="T16" s="258">
        <f t="shared" si="6"/>
        <v>0</v>
      </c>
      <c r="U16" s="258">
        <f t="shared" si="6"/>
        <v>0</v>
      </c>
      <c r="V16" s="258">
        <f t="shared" si="6"/>
        <v>0</v>
      </c>
      <c r="W16" s="258">
        <f t="shared" si="6"/>
        <v>0</v>
      </c>
      <c r="X16" s="258">
        <f t="shared" si="6"/>
        <v>0</v>
      </c>
      <c r="Y16" s="258">
        <f t="shared" si="6"/>
        <v>0</v>
      </c>
      <c r="Z16" s="258">
        <f t="shared" si="6"/>
        <v>0</v>
      </c>
      <c r="AA16" s="258">
        <f t="shared" si="6"/>
        <v>0</v>
      </c>
      <c r="AB16" s="258">
        <f t="shared" si="6"/>
        <v>0</v>
      </c>
      <c r="AC16" s="258">
        <f t="shared" si="6"/>
        <v>0</v>
      </c>
      <c r="AD16" s="258">
        <f t="shared" si="6"/>
        <v>0</v>
      </c>
      <c r="AE16" s="258">
        <f t="shared" si="6"/>
        <v>0</v>
      </c>
      <c r="AF16" s="258">
        <f t="shared" si="6"/>
        <v>0</v>
      </c>
      <c r="AG16" s="258">
        <f t="shared" si="6"/>
        <v>0</v>
      </c>
      <c r="AH16" s="258">
        <f t="shared" si="6"/>
        <v>0</v>
      </c>
      <c r="AI16" s="258">
        <f t="shared" si="6"/>
        <v>0</v>
      </c>
      <c r="AJ16" s="258">
        <f t="shared" si="6"/>
        <v>0</v>
      </c>
      <c r="AK16" s="258">
        <f t="shared" si="6"/>
        <v>0</v>
      </c>
      <c r="AL16" s="258">
        <f t="shared" si="6"/>
        <v>0</v>
      </c>
    </row>
    <row r="17" spans="1:38">
      <c r="A17" s="253"/>
      <c r="B17" s="253">
        <v>3</v>
      </c>
      <c r="C17" s="253" t="s">
        <v>420</v>
      </c>
      <c r="D17" s="254">
        <v>18</v>
      </c>
      <c r="E17" s="262">
        <v>18</v>
      </c>
      <c r="F17" s="262"/>
      <c r="G17" s="262"/>
      <c r="H17" s="257"/>
      <c r="I17" s="257"/>
      <c r="J17" s="255"/>
      <c r="K17" s="257"/>
      <c r="L17" s="257"/>
      <c r="M17" s="255"/>
      <c r="N17" s="258">
        <v>26</v>
      </c>
      <c r="O17" s="253">
        <v>25</v>
      </c>
      <c r="P17" s="253">
        <v>1</v>
      </c>
      <c r="Q17" s="253"/>
      <c r="R17" s="253"/>
      <c r="S17" s="253">
        <v>0</v>
      </c>
      <c r="T17" s="253"/>
      <c r="U17" s="253">
        <v>0</v>
      </c>
      <c r="V17" s="253">
        <v>0</v>
      </c>
      <c r="W17" s="253"/>
      <c r="X17" s="253"/>
      <c r="Y17" s="253">
        <v>0</v>
      </c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60"/>
      <c r="AK17" s="253"/>
      <c r="AL17" s="253"/>
    </row>
    <row r="18" spans="1:38">
      <c r="A18" s="253"/>
      <c r="B18" s="253"/>
      <c r="C18" s="253"/>
      <c r="D18" s="254"/>
      <c r="E18" s="262"/>
      <c r="F18" s="262"/>
      <c r="G18" s="262"/>
      <c r="H18" s="257"/>
      <c r="I18" s="257"/>
      <c r="J18" s="255"/>
      <c r="K18" s="257"/>
      <c r="L18" s="257"/>
      <c r="M18" s="255"/>
      <c r="N18" s="258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60"/>
      <c r="AK18" s="253"/>
      <c r="AL18" s="253"/>
    </row>
    <row r="19" spans="1:38">
      <c r="A19" s="258"/>
      <c r="B19" s="258"/>
      <c r="C19" s="258"/>
      <c r="D19" s="258">
        <f>SUM(D17:D18)</f>
        <v>18</v>
      </c>
      <c r="E19" s="258">
        <f>SUM(E17:E18)</f>
        <v>18</v>
      </c>
      <c r="F19" s="258">
        <f t="shared" ref="F19:M19" si="7">SUM(F17:F17)</f>
        <v>0</v>
      </c>
      <c r="G19" s="258">
        <f t="shared" si="7"/>
        <v>0</v>
      </c>
      <c r="H19" s="258">
        <f t="shared" si="7"/>
        <v>0</v>
      </c>
      <c r="I19" s="258">
        <f t="shared" si="7"/>
        <v>0</v>
      </c>
      <c r="J19" s="258">
        <f t="shared" si="7"/>
        <v>0</v>
      </c>
      <c r="K19" s="258">
        <f t="shared" si="7"/>
        <v>0</v>
      </c>
      <c r="L19" s="258">
        <f t="shared" si="7"/>
        <v>0</v>
      </c>
      <c r="M19" s="258">
        <f t="shared" si="7"/>
        <v>0</v>
      </c>
      <c r="N19" s="258">
        <f>+N18+N17</f>
        <v>26</v>
      </c>
      <c r="O19" s="258">
        <f>+O18+O17</f>
        <v>25</v>
      </c>
      <c r="P19" s="258">
        <f>SUM(P17:P18)</f>
        <v>1</v>
      </c>
      <c r="Q19" s="258">
        <f>SUM(Q17:Q17)</f>
        <v>0</v>
      </c>
      <c r="R19" s="258">
        <f>SUM(R17:R17)</f>
        <v>0</v>
      </c>
      <c r="S19" s="258">
        <v>0</v>
      </c>
      <c r="T19" s="258">
        <f>SUM(T17:T17)</f>
        <v>0</v>
      </c>
      <c r="U19" s="258">
        <v>0</v>
      </c>
      <c r="V19" s="258">
        <f>S164</f>
        <v>0</v>
      </c>
      <c r="W19" s="258">
        <f t="shared" ref="W19:AL19" si="8">SUM(W17:W17)</f>
        <v>0</v>
      </c>
      <c r="X19" s="258">
        <f t="shared" si="8"/>
        <v>0</v>
      </c>
      <c r="Y19" s="258">
        <f t="shared" si="8"/>
        <v>0</v>
      </c>
      <c r="Z19" s="258">
        <f t="shared" si="8"/>
        <v>0</v>
      </c>
      <c r="AA19" s="258">
        <f t="shared" si="8"/>
        <v>0</v>
      </c>
      <c r="AB19" s="258">
        <f t="shared" si="8"/>
        <v>0</v>
      </c>
      <c r="AC19" s="258">
        <f t="shared" si="8"/>
        <v>0</v>
      </c>
      <c r="AD19" s="258">
        <f t="shared" si="8"/>
        <v>0</v>
      </c>
      <c r="AE19" s="258">
        <f t="shared" si="8"/>
        <v>0</v>
      </c>
      <c r="AF19" s="258">
        <f t="shared" si="8"/>
        <v>0</v>
      </c>
      <c r="AG19" s="258">
        <f t="shared" si="8"/>
        <v>0</v>
      </c>
      <c r="AH19" s="258">
        <f t="shared" si="8"/>
        <v>0</v>
      </c>
      <c r="AI19" s="258">
        <f t="shared" si="8"/>
        <v>0</v>
      </c>
      <c r="AJ19" s="258">
        <f t="shared" si="8"/>
        <v>0</v>
      </c>
      <c r="AK19" s="258">
        <f t="shared" si="8"/>
        <v>0</v>
      </c>
      <c r="AL19" s="258">
        <f t="shared" si="8"/>
        <v>0</v>
      </c>
    </row>
    <row r="20" spans="1:38">
      <c r="A20" s="254"/>
      <c r="B20" s="254">
        <v>4</v>
      </c>
      <c r="C20" s="254" t="s">
        <v>420</v>
      </c>
      <c r="D20" s="254">
        <v>16</v>
      </c>
      <c r="E20" s="254">
        <v>16</v>
      </c>
      <c r="F20" s="254"/>
      <c r="G20" s="254"/>
      <c r="H20" s="254"/>
      <c r="I20" s="254"/>
      <c r="J20" s="254"/>
      <c r="K20" s="254"/>
      <c r="L20" s="254"/>
      <c r="M20" s="254"/>
      <c r="N20" s="258">
        <f t="shared" si="0"/>
        <v>26</v>
      </c>
      <c r="O20" s="254">
        <v>25</v>
      </c>
      <c r="P20" s="254">
        <v>1</v>
      </c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</row>
    <row r="21" spans="1:38" ht="14.25" customHeight="1">
      <c r="A21" s="253"/>
      <c r="B21" s="253">
        <v>4</v>
      </c>
      <c r="C21" s="253" t="s">
        <v>421</v>
      </c>
      <c r="D21" s="254">
        <f>+E21+G21</f>
        <v>15</v>
      </c>
      <c r="E21" s="262">
        <v>14</v>
      </c>
      <c r="F21" s="262"/>
      <c r="G21" s="255">
        <v>1</v>
      </c>
      <c r="H21" s="257"/>
      <c r="I21" s="257"/>
      <c r="J21" s="255"/>
      <c r="K21" s="257"/>
      <c r="L21" s="257"/>
      <c r="M21" s="255"/>
      <c r="N21" s="258">
        <f t="shared" si="0"/>
        <v>34</v>
      </c>
      <c r="O21" s="253">
        <v>25</v>
      </c>
      <c r="P21" s="253">
        <v>1</v>
      </c>
      <c r="Q21" s="253"/>
      <c r="R21" s="253"/>
      <c r="S21" s="253">
        <v>0</v>
      </c>
      <c r="T21" s="253"/>
      <c r="U21" s="253">
        <v>0</v>
      </c>
      <c r="V21" s="253">
        <v>0</v>
      </c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60"/>
      <c r="AK21" s="253">
        <v>8</v>
      </c>
      <c r="AL21" s="253"/>
    </row>
    <row r="22" spans="1:38" ht="4.5" hidden="1" customHeight="1">
      <c r="A22" s="253"/>
      <c r="B22" s="253"/>
      <c r="C22" s="253"/>
      <c r="D22" s="254"/>
      <c r="E22" s="262"/>
      <c r="F22" s="262"/>
      <c r="G22" s="255"/>
      <c r="H22" s="257"/>
      <c r="I22" s="257"/>
      <c r="J22" s="255"/>
      <c r="K22" s="257"/>
      <c r="L22" s="257"/>
      <c r="M22" s="255"/>
      <c r="N22" s="258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60"/>
      <c r="AK22" s="253"/>
      <c r="AL22" s="253"/>
    </row>
    <row r="23" spans="1:38">
      <c r="A23" s="258"/>
      <c r="B23" s="258"/>
      <c r="C23" s="258"/>
      <c r="D23" s="258">
        <f>SUM(D20:D22)</f>
        <v>31</v>
      </c>
      <c r="E23" s="258">
        <f>SUM(E20:E22)</f>
        <v>30</v>
      </c>
      <c r="F23" s="258">
        <f t="shared" ref="F23:M23" si="9">SUM(F21:F22)</f>
        <v>0</v>
      </c>
      <c r="G23" s="258">
        <f t="shared" si="9"/>
        <v>1</v>
      </c>
      <c r="H23" s="258">
        <f t="shared" si="9"/>
        <v>0</v>
      </c>
      <c r="I23" s="258">
        <f t="shared" si="9"/>
        <v>0</v>
      </c>
      <c r="J23" s="258">
        <f t="shared" si="9"/>
        <v>0</v>
      </c>
      <c r="K23" s="258">
        <f t="shared" si="9"/>
        <v>0</v>
      </c>
      <c r="L23" s="258">
        <f t="shared" si="9"/>
        <v>0</v>
      </c>
      <c r="M23" s="258">
        <f t="shared" si="9"/>
        <v>0</v>
      </c>
      <c r="N23" s="258">
        <f t="shared" si="0"/>
        <v>60</v>
      </c>
      <c r="O23" s="258">
        <f>SUM(O20:O21)</f>
        <v>50</v>
      </c>
      <c r="P23" s="258">
        <f>SUM(P20:P22)</f>
        <v>2</v>
      </c>
      <c r="Q23" s="258">
        <f t="shared" ref="Q23:AL23" si="10">SUM(Q21:Q22)</f>
        <v>0</v>
      </c>
      <c r="R23" s="258">
        <f t="shared" si="10"/>
        <v>0</v>
      </c>
      <c r="S23" s="258">
        <f t="shared" si="10"/>
        <v>0</v>
      </c>
      <c r="T23" s="258">
        <f t="shared" si="10"/>
        <v>0</v>
      </c>
      <c r="U23" s="258">
        <f t="shared" si="10"/>
        <v>0</v>
      </c>
      <c r="V23" s="258">
        <f t="shared" si="10"/>
        <v>0</v>
      </c>
      <c r="W23" s="258">
        <f t="shared" si="10"/>
        <v>0</v>
      </c>
      <c r="X23" s="258">
        <f t="shared" si="10"/>
        <v>0</v>
      </c>
      <c r="Y23" s="258">
        <f t="shared" si="10"/>
        <v>0</v>
      </c>
      <c r="Z23" s="258">
        <f t="shared" si="10"/>
        <v>0</v>
      </c>
      <c r="AA23" s="258">
        <f t="shared" si="10"/>
        <v>0</v>
      </c>
      <c r="AB23" s="258">
        <f t="shared" si="10"/>
        <v>0</v>
      </c>
      <c r="AC23" s="258">
        <f t="shared" si="10"/>
        <v>0</v>
      </c>
      <c r="AD23" s="258">
        <f t="shared" si="10"/>
        <v>0</v>
      </c>
      <c r="AE23" s="258">
        <f t="shared" si="10"/>
        <v>0</v>
      </c>
      <c r="AF23" s="258">
        <f t="shared" si="10"/>
        <v>0</v>
      </c>
      <c r="AG23" s="258">
        <f t="shared" si="10"/>
        <v>0</v>
      </c>
      <c r="AH23" s="258">
        <f t="shared" si="10"/>
        <v>0</v>
      </c>
      <c r="AI23" s="258">
        <f t="shared" si="10"/>
        <v>0</v>
      </c>
      <c r="AJ23" s="258">
        <f t="shared" si="10"/>
        <v>0</v>
      </c>
      <c r="AK23" s="258">
        <f t="shared" si="10"/>
        <v>8</v>
      </c>
      <c r="AL23" s="258">
        <f t="shared" si="10"/>
        <v>0</v>
      </c>
    </row>
    <row r="24" spans="1:38">
      <c r="A24" s="258"/>
      <c r="B24" s="264" t="s">
        <v>422</v>
      </c>
      <c r="C24" s="258"/>
      <c r="D24" s="258">
        <f t="shared" ref="D24:M24" si="11">+D13+D16+D19+D23</f>
        <v>99</v>
      </c>
      <c r="E24" s="258">
        <f t="shared" si="11"/>
        <v>98</v>
      </c>
      <c r="F24" s="258">
        <f t="shared" si="11"/>
        <v>0</v>
      </c>
      <c r="G24" s="258">
        <f t="shared" si="11"/>
        <v>1</v>
      </c>
      <c r="H24" s="258">
        <f t="shared" si="11"/>
        <v>0</v>
      </c>
      <c r="I24" s="258">
        <f t="shared" si="11"/>
        <v>0</v>
      </c>
      <c r="J24" s="258">
        <f t="shared" si="11"/>
        <v>0</v>
      </c>
      <c r="K24" s="258">
        <f t="shared" si="11"/>
        <v>0</v>
      </c>
      <c r="L24" s="258">
        <f t="shared" si="11"/>
        <v>0</v>
      </c>
      <c r="M24" s="258">
        <f t="shared" si="11"/>
        <v>0</v>
      </c>
      <c r="N24" s="258">
        <f>+N13+N16+N19+N21</f>
        <v>123</v>
      </c>
      <c r="O24" s="258">
        <f t="shared" ref="O24:AL24" si="12">+O13+O16+O19+O23</f>
        <v>134</v>
      </c>
      <c r="P24" s="258">
        <f t="shared" si="12"/>
        <v>6</v>
      </c>
      <c r="Q24" s="258">
        <f t="shared" si="12"/>
        <v>0</v>
      </c>
      <c r="R24" s="258">
        <f t="shared" si="12"/>
        <v>0</v>
      </c>
      <c r="S24" s="258">
        <f t="shared" si="12"/>
        <v>0</v>
      </c>
      <c r="T24" s="258">
        <f t="shared" si="12"/>
        <v>0</v>
      </c>
      <c r="U24" s="258">
        <f t="shared" si="12"/>
        <v>0</v>
      </c>
      <c r="V24" s="258">
        <f t="shared" si="12"/>
        <v>0</v>
      </c>
      <c r="W24" s="258">
        <f t="shared" si="12"/>
        <v>0</v>
      </c>
      <c r="X24" s="258">
        <f t="shared" si="12"/>
        <v>0</v>
      </c>
      <c r="Y24" s="258">
        <f t="shared" si="12"/>
        <v>0</v>
      </c>
      <c r="Z24" s="258">
        <f t="shared" si="12"/>
        <v>0</v>
      </c>
      <c r="AA24" s="258">
        <f t="shared" si="12"/>
        <v>0</v>
      </c>
      <c r="AB24" s="258">
        <f t="shared" si="12"/>
        <v>0</v>
      </c>
      <c r="AC24" s="258">
        <f t="shared" si="12"/>
        <v>0</v>
      </c>
      <c r="AD24" s="258">
        <f t="shared" si="12"/>
        <v>0</v>
      </c>
      <c r="AE24" s="258">
        <f t="shared" si="12"/>
        <v>0</v>
      </c>
      <c r="AF24" s="258">
        <f t="shared" si="12"/>
        <v>0</v>
      </c>
      <c r="AG24" s="258">
        <f t="shared" si="12"/>
        <v>0</v>
      </c>
      <c r="AH24" s="258">
        <f t="shared" si="12"/>
        <v>0</v>
      </c>
      <c r="AI24" s="258">
        <f t="shared" si="12"/>
        <v>0</v>
      </c>
      <c r="AJ24" s="258">
        <f t="shared" si="12"/>
        <v>0</v>
      </c>
      <c r="AK24" s="258">
        <f t="shared" si="12"/>
        <v>8</v>
      </c>
      <c r="AL24" s="258">
        <f t="shared" si="12"/>
        <v>0</v>
      </c>
    </row>
    <row r="25" spans="1:38">
      <c r="A25" s="253"/>
      <c r="B25" s="253">
        <v>5</v>
      </c>
      <c r="C25" s="253" t="s">
        <v>420</v>
      </c>
      <c r="D25" s="254">
        <v>20</v>
      </c>
      <c r="E25" s="262">
        <v>20</v>
      </c>
      <c r="F25" s="265"/>
      <c r="G25" s="255"/>
      <c r="H25" s="257"/>
      <c r="I25" s="257"/>
      <c r="J25" s="255"/>
      <c r="K25" s="255"/>
      <c r="L25" s="255"/>
      <c r="M25" s="255"/>
      <c r="N25" s="258">
        <f t="shared" si="0"/>
        <v>37.5</v>
      </c>
      <c r="O25" s="253">
        <v>28</v>
      </c>
      <c r="P25" s="253">
        <v>0.5</v>
      </c>
      <c r="Q25" s="253"/>
      <c r="R25" s="253"/>
      <c r="S25" s="253">
        <v>0</v>
      </c>
      <c r="T25" s="253">
        <v>3</v>
      </c>
      <c r="U25" s="253">
        <v>3</v>
      </c>
      <c r="V25" s="253">
        <v>1</v>
      </c>
      <c r="W25" s="253">
        <v>2</v>
      </c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60"/>
      <c r="AK25" s="253"/>
      <c r="AL25" s="253"/>
    </row>
    <row r="26" spans="1:38">
      <c r="A26" s="253"/>
      <c r="B26" s="253"/>
      <c r="C26" s="253"/>
      <c r="D26" s="254"/>
      <c r="E26" s="262"/>
      <c r="F26" s="265"/>
      <c r="G26" s="255"/>
      <c r="H26" s="257"/>
      <c r="I26" s="257"/>
      <c r="J26" s="255"/>
      <c r="K26" s="255"/>
      <c r="L26" s="255"/>
      <c r="M26" s="255"/>
      <c r="N26" s="258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60"/>
      <c r="AK26" s="253"/>
      <c r="AL26" s="253"/>
    </row>
    <row r="27" spans="1:38">
      <c r="A27" s="258"/>
      <c r="B27" s="258"/>
      <c r="C27" s="258"/>
      <c r="D27" s="258">
        <f>SUM(D25:D26)</f>
        <v>20</v>
      </c>
      <c r="E27" s="258">
        <f>SUM(E25:E26)</f>
        <v>20</v>
      </c>
      <c r="F27" s="258">
        <f t="shared" ref="F27:M27" si="13">SUM(F25:F25)</f>
        <v>0</v>
      </c>
      <c r="G27" s="258">
        <f t="shared" si="13"/>
        <v>0</v>
      </c>
      <c r="H27" s="258">
        <f t="shared" si="13"/>
        <v>0</v>
      </c>
      <c r="I27" s="258">
        <f t="shared" si="13"/>
        <v>0</v>
      </c>
      <c r="J27" s="258">
        <f t="shared" si="13"/>
        <v>0</v>
      </c>
      <c r="K27" s="258">
        <f t="shared" si="13"/>
        <v>0</v>
      </c>
      <c r="L27" s="258">
        <f t="shared" si="13"/>
        <v>0</v>
      </c>
      <c r="M27" s="258">
        <f t="shared" si="13"/>
        <v>0</v>
      </c>
      <c r="N27" s="258">
        <f>SUM(O27:AL27)</f>
        <v>37.5</v>
      </c>
      <c r="O27" s="258">
        <f t="shared" ref="O27:AL27" si="14">SUM(O25:O26)</f>
        <v>28</v>
      </c>
      <c r="P27" s="258">
        <f t="shared" si="14"/>
        <v>0.5</v>
      </c>
      <c r="Q27" s="258">
        <f t="shared" si="14"/>
        <v>0</v>
      </c>
      <c r="R27" s="258">
        <f t="shared" si="14"/>
        <v>0</v>
      </c>
      <c r="S27" s="258">
        <f t="shared" si="14"/>
        <v>0</v>
      </c>
      <c r="T27" s="258">
        <f t="shared" si="14"/>
        <v>3</v>
      </c>
      <c r="U27" s="258">
        <f t="shared" si="14"/>
        <v>3</v>
      </c>
      <c r="V27" s="258">
        <f t="shared" si="14"/>
        <v>1</v>
      </c>
      <c r="W27" s="258">
        <f t="shared" si="14"/>
        <v>2</v>
      </c>
      <c r="X27" s="258">
        <f t="shared" si="14"/>
        <v>0</v>
      </c>
      <c r="Y27" s="258">
        <f t="shared" si="14"/>
        <v>0</v>
      </c>
      <c r="Z27" s="258">
        <f t="shared" si="14"/>
        <v>0</v>
      </c>
      <c r="AA27" s="258">
        <f t="shared" si="14"/>
        <v>0</v>
      </c>
      <c r="AB27" s="258">
        <f t="shared" si="14"/>
        <v>0</v>
      </c>
      <c r="AC27" s="258">
        <f t="shared" si="14"/>
        <v>0</v>
      </c>
      <c r="AD27" s="258">
        <f t="shared" si="14"/>
        <v>0</v>
      </c>
      <c r="AE27" s="258">
        <f t="shared" si="14"/>
        <v>0</v>
      </c>
      <c r="AF27" s="258">
        <f t="shared" si="14"/>
        <v>0</v>
      </c>
      <c r="AG27" s="258">
        <f t="shared" si="14"/>
        <v>0</v>
      </c>
      <c r="AH27" s="258">
        <f t="shared" si="14"/>
        <v>0</v>
      </c>
      <c r="AI27" s="258">
        <f t="shared" si="14"/>
        <v>0</v>
      </c>
      <c r="AJ27" s="258">
        <f t="shared" si="14"/>
        <v>0</v>
      </c>
      <c r="AK27" s="258">
        <f t="shared" si="14"/>
        <v>0</v>
      </c>
      <c r="AL27" s="258">
        <f t="shared" si="14"/>
        <v>0</v>
      </c>
    </row>
    <row r="28" spans="1:38">
      <c r="A28" s="254"/>
      <c r="B28" s="254">
        <v>6</v>
      </c>
      <c r="C28" s="254" t="s">
        <v>420</v>
      </c>
      <c r="D28" s="254">
        <v>19</v>
      </c>
      <c r="E28" s="254">
        <v>19</v>
      </c>
      <c r="F28" s="254"/>
      <c r="G28" s="254">
        <v>0</v>
      </c>
      <c r="H28" s="254"/>
      <c r="I28" s="254"/>
      <c r="J28" s="254"/>
      <c r="K28" s="254"/>
      <c r="L28" s="254"/>
      <c r="M28" s="254"/>
      <c r="N28" s="258">
        <f t="shared" si="0"/>
        <v>30.5</v>
      </c>
      <c r="O28" s="254">
        <v>28</v>
      </c>
      <c r="P28" s="254">
        <v>0.5</v>
      </c>
      <c r="Q28" s="254"/>
      <c r="R28" s="254"/>
      <c r="S28" s="254"/>
      <c r="T28" s="254"/>
      <c r="U28" s="254"/>
      <c r="V28" s="254"/>
      <c r="W28" s="254">
        <v>2</v>
      </c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</row>
    <row r="29" spans="1:38">
      <c r="A29" s="253"/>
      <c r="B29" s="253">
        <v>6</v>
      </c>
      <c r="C29" s="253" t="s">
        <v>421</v>
      </c>
      <c r="D29" s="254">
        <v>20</v>
      </c>
      <c r="E29" s="265">
        <v>20</v>
      </c>
      <c r="F29" s="265"/>
      <c r="G29" s="262"/>
      <c r="H29" s="257"/>
      <c r="I29" s="257"/>
      <c r="J29" s="255"/>
      <c r="K29" s="255"/>
      <c r="L29" s="255"/>
      <c r="M29" s="255"/>
      <c r="N29" s="258">
        <f t="shared" si="0"/>
        <v>37.5</v>
      </c>
      <c r="O29" s="253">
        <v>28</v>
      </c>
      <c r="P29" s="253">
        <v>0.5</v>
      </c>
      <c r="Q29" s="253"/>
      <c r="R29" s="253"/>
      <c r="S29" s="253"/>
      <c r="T29" s="253">
        <v>3</v>
      </c>
      <c r="U29" s="253">
        <v>3</v>
      </c>
      <c r="V29" s="253">
        <v>1</v>
      </c>
      <c r="W29" s="253">
        <v>2</v>
      </c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60"/>
      <c r="AK29" s="253"/>
      <c r="AL29" s="253"/>
    </row>
    <row r="30" spans="1:38">
      <c r="A30" s="258"/>
      <c r="B30" s="258"/>
      <c r="C30" s="258"/>
      <c r="D30" s="258">
        <f>SUM(D28:D29)</f>
        <v>39</v>
      </c>
      <c r="E30" s="258">
        <f>SUM(E28:E29)</f>
        <v>39</v>
      </c>
      <c r="F30" s="258">
        <f t="shared" ref="F30:M30" si="15">SUM(F29:F29)</f>
        <v>0</v>
      </c>
      <c r="G30" s="258">
        <f>SUM(G28:G29)</f>
        <v>0</v>
      </c>
      <c r="H30" s="258">
        <f t="shared" si="15"/>
        <v>0</v>
      </c>
      <c r="I30" s="258">
        <f t="shared" si="15"/>
        <v>0</v>
      </c>
      <c r="J30" s="258">
        <f t="shared" si="15"/>
        <v>0</v>
      </c>
      <c r="K30" s="258">
        <f t="shared" si="15"/>
        <v>0</v>
      </c>
      <c r="L30" s="258">
        <f t="shared" si="15"/>
        <v>0</v>
      </c>
      <c r="M30" s="258">
        <f t="shared" si="15"/>
        <v>0</v>
      </c>
      <c r="N30" s="258">
        <f>SUM(O30:AL30)</f>
        <v>68</v>
      </c>
      <c r="O30" s="258">
        <f>SUM(O28:O29)</f>
        <v>56</v>
      </c>
      <c r="P30" s="258">
        <f>SUM(P28:P29)</f>
        <v>1</v>
      </c>
      <c r="Q30" s="258">
        <f t="shared" ref="Q30:AL30" si="16">SUM(Q29:Q29)</f>
        <v>0</v>
      </c>
      <c r="R30" s="258">
        <f t="shared" si="16"/>
        <v>0</v>
      </c>
      <c r="S30" s="258">
        <f t="shared" si="16"/>
        <v>0</v>
      </c>
      <c r="T30" s="258">
        <f t="shared" si="16"/>
        <v>3</v>
      </c>
      <c r="U30" s="258">
        <f t="shared" si="16"/>
        <v>3</v>
      </c>
      <c r="V30" s="258">
        <f t="shared" si="16"/>
        <v>1</v>
      </c>
      <c r="W30" s="258">
        <f>SUM(W28:W29)</f>
        <v>4</v>
      </c>
      <c r="X30" s="258">
        <f t="shared" si="16"/>
        <v>0</v>
      </c>
      <c r="Y30" s="258">
        <f t="shared" si="16"/>
        <v>0</v>
      </c>
      <c r="Z30" s="258">
        <f t="shared" si="16"/>
        <v>0</v>
      </c>
      <c r="AA30" s="258">
        <f t="shared" si="16"/>
        <v>0</v>
      </c>
      <c r="AB30" s="258">
        <f t="shared" si="16"/>
        <v>0</v>
      </c>
      <c r="AC30" s="258">
        <f t="shared" si="16"/>
        <v>0</v>
      </c>
      <c r="AD30" s="258">
        <f t="shared" si="16"/>
        <v>0</v>
      </c>
      <c r="AE30" s="258">
        <f t="shared" si="16"/>
        <v>0</v>
      </c>
      <c r="AF30" s="258">
        <f t="shared" si="16"/>
        <v>0</v>
      </c>
      <c r="AG30" s="258">
        <f t="shared" si="16"/>
        <v>0</v>
      </c>
      <c r="AH30" s="258">
        <f t="shared" si="16"/>
        <v>0</v>
      </c>
      <c r="AI30" s="258">
        <f t="shared" si="16"/>
        <v>0</v>
      </c>
      <c r="AJ30" s="258">
        <f t="shared" si="16"/>
        <v>0</v>
      </c>
      <c r="AK30" s="258">
        <f>SUM(AK28:AK29)</f>
        <v>0</v>
      </c>
      <c r="AL30" s="258">
        <f t="shared" si="16"/>
        <v>0</v>
      </c>
    </row>
    <row r="31" spans="1:38" s="261" customFormat="1">
      <c r="A31" s="254"/>
      <c r="B31" s="254">
        <v>7</v>
      </c>
      <c r="C31" s="254" t="s">
        <v>420</v>
      </c>
      <c r="D31" s="254">
        <v>16</v>
      </c>
      <c r="E31" s="254">
        <v>16</v>
      </c>
      <c r="F31" s="254"/>
      <c r="G31" s="254"/>
      <c r="H31" s="254"/>
      <c r="I31" s="254"/>
      <c r="J31" s="254"/>
      <c r="K31" s="254"/>
      <c r="L31" s="254"/>
      <c r="M31" s="254"/>
      <c r="N31" s="258">
        <f t="shared" ref="N31:N44" si="17">SUM(O31:AL31)</f>
        <v>32.5</v>
      </c>
      <c r="O31" s="254">
        <v>31</v>
      </c>
      <c r="P31" s="254">
        <v>0.5</v>
      </c>
      <c r="Q31" s="254"/>
      <c r="R31" s="254"/>
      <c r="S31" s="254"/>
      <c r="T31" s="254"/>
      <c r="U31" s="254"/>
      <c r="V31" s="254"/>
      <c r="W31" s="254">
        <v>1</v>
      </c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</row>
    <row r="32" spans="1:38">
      <c r="A32" s="253"/>
      <c r="B32" s="253">
        <v>7</v>
      </c>
      <c r="C32" s="253" t="s">
        <v>421</v>
      </c>
      <c r="D32" s="254">
        <f>+E32+G32</f>
        <v>15</v>
      </c>
      <c r="E32" s="262">
        <v>14</v>
      </c>
      <c r="F32" s="265"/>
      <c r="G32" s="262">
        <v>1</v>
      </c>
      <c r="H32" s="257"/>
      <c r="I32" s="257"/>
      <c r="J32" s="255"/>
      <c r="K32" s="255"/>
      <c r="L32" s="255"/>
      <c r="M32" s="255"/>
      <c r="N32" s="258">
        <f t="shared" si="17"/>
        <v>42.5</v>
      </c>
      <c r="O32" s="253">
        <v>31</v>
      </c>
      <c r="P32" s="253">
        <v>0.5</v>
      </c>
      <c r="Q32" s="253"/>
      <c r="R32" s="253"/>
      <c r="S32" s="253"/>
      <c r="T32" s="253"/>
      <c r="U32" s="253"/>
      <c r="V32" s="253"/>
      <c r="W32" s="253">
        <v>1</v>
      </c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60"/>
      <c r="AK32" s="253">
        <v>10</v>
      </c>
      <c r="AL32" s="253"/>
    </row>
    <row r="33" spans="1:38" ht="0.75" customHeight="1">
      <c r="A33" s="253"/>
      <c r="B33" s="253"/>
      <c r="C33" s="253"/>
      <c r="D33" s="254"/>
      <c r="E33" s="262"/>
      <c r="F33" s="265"/>
      <c r="G33" s="262"/>
      <c r="H33" s="257"/>
      <c r="I33" s="257"/>
      <c r="J33" s="255"/>
      <c r="K33" s="255"/>
      <c r="L33" s="255"/>
      <c r="M33" s="255"/>
      <c r="N33" s="258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60"/>
      <c r="AK33" s="253"/>
      <c r="AL33" s="253"/>
    </row>
    <row r="34" spans="1:38">
      <c r="A34" s="266"/>
      <c r="B34" s="266"/>
      <c r="C34" s="266"/>
      <c r="D34" s="258">
        <f>SUM(D31:D33)</f>
        <v>31</v>
      </c>
      <c r="E34" s="258">
        <f>SUM(E31:E33)</f>
        <v>30</v>
      </c>
      <c r="F34" s="258">
        <f t="shared" ref="F34:M34" si="18">SUM(F32:F32)</f>
        <v>0</v>
      </c>
      <c r="G34" s="258">
        <f t="shared" si="18"/>
        <v>1</v>
      </c>
      <c r="H34" s="258">
        <f t="shared" si="18"/>
        <v>0</v>
      </c>
      <c r="I34" s="258">
        <f t="shared" si="18"/>
        <v>0</v>
      </c>
      <c r="J34" s="258">
        <f t="shared" si="18"/>
        <v>0</v>
      </c>
      <c r="K34" s="258">
        <f t="shared" si="18"/>
        <v>0</v>
      </c>
      <c r="L34" s="258">
        <f t="shared" si="18"/>
        <v>0</v>
      </c>
      <c r="M34" s="258">
        <f t="shared" si="18"/>
        <v>0</v>
      </c>
      <c r="N34" s="258">
        <f t="shared" si="17"/>
        <v>75</v>
      </c>
      <c r="O34" s="258">
        <f>SUM(O31:O33)</f>
        <v>62</v>
      </c>
      <c r="P34" s="258">
        <f>SUM(P31:P33)</f>
        <v>1</v>
      </c>
      <c r="Q34" s="258">
        <f t="shared" ref="Q34:AL34" si="19">SUM(Q32:Q33)</f>
        <v>0</v>
      </c>
      <c r="R34" s="258">
        <f t="shared" si="19"/>
        <v>0</v>
      </c>
      <c r="S34" s="258">
        <f t="shared" si="19"/>
        <v>0</v>
      </c>
      <c r="T34" s="258">
        <f t="shared" si="19"/>
        <v>0</v>
      </c>
      <c r="U34" s="258">
        <f t="shared" si="19"/>
        <v>0</v>
      </c>
      <c r="V34" s="258">
        <f t="shared" si="19"/>
        <v>0</v>
      </c>
      <c r="W34" s="258">
        <f>SUM(W31:W33)</f>
        <v>2</v>
      </c>
      <c r="X34" s="258">
        <f t="shared" si="19"/>
        <v>0</v>
      </c>
      <c r="Y34" s="258">
        <f t="shared" si="19"/>
        <v>0</v>
      </c>
      <c r="Z34" s="258">
        <f t="shared" si="19"/>
        <v>0</v>
      </c>
      <c r="AA34" s="258">
        <f t="shared" si="19"/>
        <v>0</v>
      </c>
      <c r="AB34" s="258">
        <f t="shared" si="19"/>
        <v>0</v>
      </c>
      <c r="AC34" s="258">
        <f t="shared" si="19"/>
        <v>0</v>
      </c>
      <c r="AD34" s="258">
        <f t="shared" si="19"/>
        <v>0</v>
      </c>
      <c r="AE34" s="258">
        <f t="shared" si="19"/>
        <v>0</v>
      </c>
      <c r="AF34" s="258">
        <f t="shared" si="19"/>
        <v>0</v>
      </c>
      <c r="AG34" s="258">
        <f t="shared" si="19"/>
        <v>0</v>
      </c>
      <c r="AH34" s="258">
        <f t="shared" si="19"/>
        <v>0</v>
      </c>
      <c r="AI34" s="258">
        <f t="shared" si="19"/>
        <v>0</v>
      </c>
      <c r="AJ34" s="258">
        <f t="shared" si="19"/>
        <v>0</v>
      </c>
      <c r="AK34" s="258">
        <f t="shared" si="19"/>
        <v>10</v>
      </c>
      <c r="AL34" s="258">
        <f t="shared" si="19"/>
        <v>0</v>
      </c>
    </row>
    <row r="35" spans="1:38">
      <c r="A35" s="253"/>
      <c r="B35" s="253">
        <v>8</v>
      </c>
      <c r="C35" s="253" t="s">
        <v>420</v>
      </c>
      <c r="D35" s="254">
        <v>16</v>
      </c>
      <c r="E35" s="254">
        <v>16</v>
      </c>
      <c r="F35" s="254"/>
      <c r="G35" s="254"/>
      <c r="H35" s="254"/>
      <c r="I35" s="254"/>
      <c r="J35" s="254"/>
      <c r="K35" s="254"/>
      <c r="L35" s="254"/>
      <c r="M35" s="254"/>
      <c r="N35" s="258">
        <f t="shared" si="17"/>
        <v>33.5</v>
      </c>
      <c r="O35" s="254">
        <v>32</v>
      </c>
      <c r="P35" s="254">
        <v>0.5</v>
      </c>
      <c r="Q35" s="254"/>
      <c r="R35" s="254"/>
      <c r="S35" s="254"/>
      <c r="T35" s="254"/>
      <c r="U35" s="254"/>
      <c r="V35" s="254"/>
      <c r="W35" s="254">
        <v>1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</row>
    <row r="36" spans="1:38">
      <c r="A36" s="253"/>
      <c r="B36" s="253"/>
      <c r="C36" s="253"/>
      <c r="D36" s="254"/>
      <c r="E36" s="265"/>
      <c r="F36" s="265"/>
      <c r="G36" s="262"/>
      <c r="H36" s="257"/>
      <c r="I36" s="257"/>
      <c r="J36" s="255"/>
      <c r="K36" s="255"/>
      <c r="L36" s="255"/>
      <c r="M36" s="255"/>
      <c r="N36" s="258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60"/>
      <c r="AK36" s="253"/>
      <c r="AL36" s="253"/>
    </row>
    <row r="37" spans="1:38">
      <c r="A37" s="266"/>
      <c r="B37" s="266"/>
      <c r="C37" s="266"/>
      <c r="D37" s="258">
        <f>SUM(D35:D36)</f>
        <v>16</v>
      </c>
      <c r="E37" s="258">
        <f>SUM(E35:E36)</f>
        <v>16</v>
      </c>
      <c r="F37" s="258">
        <f t="shared" ref="F37:M37" si="20">SUM(F36:F36)</f>
        <v>0</v>
      </c>
      <c r="G37" s="258">
        <f t="shared" si="20"/>
        <v>0</v>
      </c>
      <c r="H37" s="258">
        <f t="shared" si="20"/>
        <v>0</v>
      </c>
      <c r="I37" s="258">
        <f t="shared" si="20"/>
        <v>0</v>
      </c>
      <c r="J37" s="258">
        <f t="shared" si="20"/>
        <v>0</v>
      </c>
      <c r="K37" s="258">
        <f t="shared" si="20"/>
        <v>0</v>
      </c>
      <c r="L37" s="258">
        <f t="shared" si="20"/>
        <v>0</v>
      </c>
      <c r="M37" s="258">
        <f t="shared" si="20"/>
        <v>0</v>
      </c>
      <c r="N37" s="258">
        <f t="shared" si="17"/>
        <v>33.5</v>
      </c>
      <c r="O37" s="258">
        <f>SUM(O35:O36)</f>
        <v>32</v>
      </c>
      <c r="P37" s="258">
        <f>SUM(P35:P36)</f>
        <v>0.5</v>
      </c>
      <c r="Q37" s="258">
        <f t="shared" ref="Q37:AL37" si="21">SUM(Q36:Q36)</f>
        <v>0</v>
      </c>
      <c r="R37" s="258">
        <f t="shared" si="21"/>
        <v>0</v>
      </c>
      <c r="S37" s="258">
        <f t="shared" si="21"/>
        <v>0</v>
      </c>
      <c r="T37" s="258">
        <f t="shared" si="21"/>
        <v>0</v>
      </c>
      <c r="U37" s="258">
        <f t="shared" si="21"/>
        <v>0</v>
      </c>
      <c r="V37" s="258">
        <f t="shared" si="21"/>
        <v>0</v>
      </c>
      <c r="W37" s="258">
        <f>SUM(W35:W36)</f>
        <v>1</v>
      </c>
      <c r="X37" s="258">
        <f t="shared" si="21"/>
        <v>0</v>
      </c>
      <c r="Y37" s="258">
        <f t="shared" si="21"/>
        <v>0</v>
      </c>
      <c r="Z37" s="258">
        <f t="shared" si="21"/>
        <v>0</v>
      </c>
      <c r="AA37" s="258">
        <f t="shared" si="21"/>
        <v>0</v>
      </c>
      <c r="AB37" s="258">
        <f t="shared" si="21"/>
        <v>0</v>
      </c>
      <c r="AC37" s="258">
        <f t="shared" si="21"/>
        <v>0</v>
      </c>
      <c r="AD37" s="258">
        <f t="shared" si="21"/>
        <v>0</v>
      </c>
      <c r="AE37" s="258">
        <f t="shared" si="21"/>
        <v>0</v>
      </c>
      <c r="AF37" s="258">
        <f t="shared" si="21"/>
        <v>0</v>
      </c>
      <c r="AG37" s="258">
        <f t="shared" si="21"/>
        <v>0</v>
      </c>
      <c r="AH37" s="258">
        <f t="shared" si="21"/>
        <v>0</v>
      </c>
      <c r="AI37" s="258">
        <f t="shared" si="21"/>
        <v>0</v>
      </c>
      <c r="AJ37" s="258">
        <f t="shared" si="21"/>
        <v>0</v>
      </c>
      <c r="AK37" s="258">
        <f t="shared" si="21"/>
        <v>0</v>
      </c>
      <c r="AL37" s="258">
        <f t="shared" si="21"/>
        <v>0</v>
      </c>
    </row>
    <row r="38" spans="1:38">
      <c r="A38" s="253"/>
      <c r="B38" s="253">
        <v>9</v>
      </c>
      <c r="C38" s="253" t="s">
        <v>420</v>
      </c>
      <c r="D38" s="254">
        <v>17</v>
      </c>
      <c r="E38" s="254">
        <v>17</v>
      </c>
      <c r="F38" s="254"/>
      <c r="G38" s="254"/>
      <c r="H38" s="254"/>
      <c r="I38" s="254"/>
      <c r="J38" s="254"/>
      <c r="K38" s="254"/>
      <c r="L38" s="254"/>
      <c r="M38" s="254"/>
      <c r="N38" s="258">
        <f t="shared" si="17"/>
        <v>35</v>
      </c>
      <c r="O38" s="254">
        <v>33</v>
      </c>
      <c r="P38" s="254">
        <v>1</v>
      </c>
      <c r="Q38" s="254"/>
      <c r="R38" s="254"/>
      <c r="S38" s="254"/>
      <c r="T38" s="254"/>
      <c r="U38" s="254"/>
      <c r="V38" s="254"/>
      <c r="W38" s="254">
        <v>1</v>
      </c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</row>
    <row r="39" spans="1:38">
      <c r="A39" s="253"/>
      <c r="B39" s="253">
        <v>9</v>
      </c>
      <c r="C39" s="253" t="s">
        <v>421</v>
      </c>
      <c r="D39" s="254">
        <v>16</v>
      </c>
      <c r="E39" s="265">
        <v>16</v>
      </c>
      <c r="F39" s="265"/>
      <c r="G39" s="262"/>
      <c r="H39" s="257"/>
      <c r="I39" s="257"/>
      <c r="J39" s="255"/>
      <c r="K39" s="255"/>
      <c r="L39" s="255"/>
      <c r="M39" s="255"/>
      <c r="N39" s="258">
        <f t="shared" si="17"/>
        <v>35</v>
      </c>
      <c r="O39" s="253">
        <v>33</v>
      </c>
      <c r="P39" s="253">
        <v>1</v>
      </c>
      <c r="Q39" s="253"/>
      <c r="R39" s="253"/>
      <c r="S39" s="253"/>
      <c r="T39" s="253"/>
      <c r="U39" s="253"/>
      <c r="V39" s="253"/>
      <c r="W39" s="253">
        <v>1</v>
      </c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60"/>
      <c r="AK39" s="253"/>
      <c r="AL39" s="253"/>
    </row>
    <row r="40" spans="1:38">
      <c r="A40" s="266"/>
      <c r="B40" s="266"/>
      <c r="C40" s="266"/>
      <c r="D40" s="258">
        <f>SUM(D38:D39)</f>
        <v>33</v>
      </c>
      <c r="E40" s="258">
        <f>SUM(E38:E39)</f>
        <v>33</v>
      </c>
      <c r="F40" s="258">
        <f t="shared" ref="F40:M40" si="22">SUM(F39:F39)</f>
        <v>0</v>
      </c>
      <c r="G40" s="258">
        <f t="shared" si="22"/>
        <v>0</v>
      </c>
      <c r="H40" s="258">
        <f t="shared" si="22"/>
        <v>0</v>
      </c>
      <c r="I40" s="258">
        <f t="shared" si="22"/>
        <v>0</v>
      </c>
      <c r="J40" s="258">
        <f t="shared" si="22"/>
        <v>0</v>
      </c>
      <c r="K40" s="258">
        <f t="shared" si="22"/>
        <v>0</v>
      </c>
      <c r="L40" s="258">
        <f t="shared" si="22"/>
        <v>0</v>
      </c>
      <c r="M40" s="258">
        <f t="shared" si="22"/>
        <v>0</v>
      </c>
      <c r="N40" s="258">
        <f>SUM(O39:AL40)</f>
        <v>105</v>
      </c>
      <c r="O40" s="258">
        <f>SUM(O38:O39)</f>
        <v>66</v>
      </c>
      <c r="P40" s="258">
        <f>SUM(P38:P39)</f>
        <v>2</v>
      </c>
      <c r="Q40" s="258">
        <f t="shared" ref="Q40:AL40" si="23">SUM(Q39:Q39)</f>
        <v>0</v>
      </c>
      <c r="R40" s="258">
        <f t="shared" si="23"/>
        <v>0</v>
      </c>
      <c r="S40" s="258">
        <f t="shared" si="23"/>
        <v>0</v>
      </c>
      <c r="T40" s="258">
        <f t="shared" si="23"/>
        <v>0</v>
      </c>
      <c r="U40" s="258">
        <f t="shared" si="23"/>
        <v>0</v>
      </c>
      <c r="V40" s="258">
        <f t="shared" si="23"/>
        <v>0</v>
      </c>
      <c r="W40" s="258">
        <f>SUM(W38:W39)</f>
        <v>2</v>
      </c>
      <c r="X40" s="258">
        <f t="shared" si="23"/>
        <v>0</v>
      </c>
      <c r="Y40" s="258">
        <f t="shared" si="23"/>
        <v>0</v>
      </c>
      <c r="Z40" s="258">
        <f t="shared" si="23"/>
        <v>0</v>
      </c>
      <c r="AA40" s="258">
        <f t="shared" si="23"/>
        <v>0</v>
      </c>
      <c r="AB40" s="258">
        <f t="shared" si="23"/>
        <v>0</v>
      </c>
      <c r="AC40" s="258">
        <f t="shared" si="23"/>
        <v>0</v>
      </c>
      <c r="AD40" s="258">
        <f t="shared" si="23"/>
        <v>0</v>
      </c>
      <c r="AE40" s="258">
        <f t="shared" si="23"/>
        <v>0</v>
      </c>
      <c r="AF40" s="258">
        <f t="shared" si="23"/>
        <v>0</v>
      </c>
      <c r="AG40" s="258">
        <f t="shared" si="23"/>
        <v>0</v>
      </c>
      <c r="AH40" s="258">
        <f t="shared" si="23"/>
        <v>0</v>
      </c>
      <c r="AI40" s="258">
        <f t="shared" si="23"/>
        <v>0</v>
      </c>
      <c r="AJ40" s="258">
        <f t="shared" si="23"/>
        <v>0</v>
      </c>
      <c r="AK40" s="258">
        <f t="shared" si="23"/>
        <v>0</v>
      </c>
      <c r="AL40" s="258">
        <f t="shared" si="23"/>
        <v>0</v>
      </c>
    </row>
    <row r="41" spans="1:38">
      <c r="A41" s="258"/>
      <c r="B41" s="264" t="s">
        <v>423</v>
      </c>
      <c r="C41" s="258"/>
      <c r="D41" s="258">
        <f t="shared" ref="D41:M41" si="24">+D27+D30+D34+D37+D40</f>
        <v>139</v>
      </c>
      <c r="E41" s="258">
        <f t="shared" si="24"/>
        <v>138</v>
      </c>
      <c r="F41" s="258">
        <f t="shared" si="24"/>
        <v>0</v>
      </c>
      <c r="G41" s="258">
        <f>G26</f>
        <v>0</v>
      </c>
      <c r="H41" s="258">
        <f t="shared" si="24"/>
        <v>0</v>
      </c>
      <c r="I41" s="258">
        <f t="shared" si="24"/>
        <v>0</v>
      </c>
      <c r="J41" s="258">
        <f t="shared" si="24"/>
        <v>0</v>
      </c>
      <c r="K41" s="258">
        <f t="shared" si="24"/>
        <v>0</v>
      </c>
      <c r="L41" s="258">
        <f t="shared" si="24"/>
        <v>0</v>
      </c>
      <c r="M41" s="258">
        <f t="shared" si="24"/>
        <v>0</v>
      </c>
      <c r="N41" s="258">
        <f t="shared" si="17"/>
        <v>284</v>
      </c>
      <c r="O41" s="258">
        <f t="shared" ref="O41:AL41" si="25">+O27+O30+O34+O37+O40</f>
        <v>244</v>
      </c>
      <c r="P41" s="258">
        <f t="shared" si="25"/>
        <v>5</v>
      </c>
      <c r="Q41" s="258">
        <f t="shared" si="25"/>
        <v>0</v>
      </c>
      <c r="R41" s="258">
        <f t="shared" si="25"/>
        <v>0</v>
      </c>
      <c r="S41" s="258">
        <f t="shared" si="25"/>
        <v>0</v>
      </c>
      <c r="T41" s="258">
        <f t="shared" si="25"/>
        <v>6</v>
      </c>
      <c r="U41" s="258">
        <f t="shared" si="25"/>
        <v>6</v>
      </c>
      <c r="V41" s="258">
        <f t="shared" si="25"/>
        <v>2</v>
      </c>
      <c r="W41" s="258">
        <f t="shared" si="25"/>
        <v>11</v>
      </c>
      <c r="X41" s="258">
        <f t="shared" si="25"/>
        <v>0</v>
      </c>
      <c r="Y41" s="258">
        <f t="shared" si="25"/>
        <v>0</v>
      </c>
      <c r="Z41" s="258">
        <f t="shared" si="25"/>
        <v>0</v>
      </c>
      <c r="AA41" s="258">
        <f t="shared" si="25"/>
        <v>0</v>
      </c>
      <c r="AB41" s="258">
        <f t="shared" si="25"/>
        <v>0</v>
      </c>
      <c r="AC41" s="258">
        <f t="shared" si="25"/>
        <v>0</v>
      </c>
      <c r="AD41" s="258">
        <f t="shared" si="25"/>
        <v>0</v>
      </c>
      <c r="AE41" s="258">
        <f t="shared" si="25"/>
        <v>0</v>
      </c>
      <c r="AF41" s="258">
        <f t="shared" si="25"/>
        <v>0</v>
      </c>
      <c r="AG41" s="258">
        <f t="shared" si="25"/>
        <v>0</v>
      </c>
      <c r="AH41" s="258">
        <f t="shared" si="25"/>
        <v>0</v>
      </c>
      <c r="AI41" s="258">
        <f t="shared" si="25"/>
        <v>0</v>
      </c>
      <c r="AJ41" s="258">
        <f t="shared" si="25"/>
        <v>0</v>
      </c>
      <c r="AK41" s="258">
        <f t="shared" si="25"/>
        <v>10</v>
      </c>
      <c r="AL41" s="258">
        <f t="shared" si="25"/>
        <v>0</v>
      </c>
    </row>
    <row r="42" spans="1:38">
      <c r="A42" s="253"/>
      <c r="B42" s="253">
        <v>10</v>
      </c>
      <c r="C42" s="253" t="s">
        <v>420</v>
      </c>
      <c r="D42" s="254">
        <v>16</v>
      </c>
      <c r="E42" s="265">
        <v>16</v>
      </c>
      <c r="F42" s="265"/>
      <c r="G42" s="262"/>
      <c r="H42" s="257"/>
      <c r="I42" s="257"/>
      <c r="J42" s="255"/>
      <c r="K42" s="257"/>
      <c r="L42" s="255"/>
      <c r="M42" s="255"/>
      <c r="N42" s="258">
        <f t="shared" si="17"/>
        <v>35</v>
      </c>
      <c r="O42" s="253">
        <v>32</v>
      </c>
      <c r="P42" s="253">
        <v>3</v>
      </c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60"/>
      <c r="AK42" s="253"/>
      <c r="AL42" s="253"/>
    </row>
    <row r="43" spans="1:38">
      <c r="A43" s="258"/>
      <c r="B43" s="258"/>
      <c r="C43" s="258"/>
      <c r="D43" s="258">
        <f t="shared" ref="D43:M43" si="26">SUM(D42:D42)</f>
        <v>16</v>
      </c>
      <c r="E43" s="258">
        <f t="shared" si="26"/>
        <v>16</v>
      </c>
      <c r="F43" s="258">
        <f t="shared" si="26"/>
        <v>0</v>
      </c>
      <c r="G43" s="258">
        <f t="shared" si="26"/>
        <v>0</v>
      </c>
      <c r="H43" s="258">
        <f t="shared" si="26"/>
        <v>0</v>
      </c>
      <c r="I43" s="258">
        <f t="shared" si="26"/>
        <v>0</v>
      </c>
      <c r="J43" s="258">
        <f t="shared" si="26"/>
        <v>0</v>
      </c>
      <c r="K43" s="258">
        <f t="shared" si="26"/>
        <v>0</v>
      </c>
      <c r="L43" s="258">
        <f t="shared" si="26"/>
        <v>0</v>
      </c>
      <c r="M43" s="258">
        <f t="shared" si="26"/>
        <v>0</v>
      </c>
      <c r="N43" s="258">
        <f t="shared" si="17"/>
        <v>35</v>
      </c>
      <c r="O43" s="258">
        <f t="shared" ref="O43:AL43" si="27">SUM(O42:O42)</f>
        <v>32</v>
      </c>
      <c r="P43" s="258">
        <f t="shared" si="27"/>
        <v>3</v>
      </c>
      <c r="Q43" s="258">
        <f t="shared" si="27"/>
        <v>0</v>
      </c>
      <c r="R43" s="258">
        <f t="shared" si="27"/>
        <v>0</v>
      </c>
      <c r="S43" s="258">
        <f t="shared" si="27"/>
        <v>0</v>
      </c>
      <c r="T43" s="258">
        <f t="shared" si="27"/>
        <v>0</v>
      </c>
      <c r="U43" s="258">
        <f t="shared" si="27"/>
        <v>0</v>
      </c>
      <c r="V43" s="258">
        <f t="shared" si="27"/>
        <v>0</v>
      </c>
      <c r="W43" s="258">
        <f t="shared" si="27"/>
        <v>0</v>
      </c>
      <c r="X43" s="258">
        <f t="shared" si="27"/>
        <v>0</v>
      </c>
      <c r="Y43" s="258">
        <f t="shared" si="27"/>
        <v>0</v>
      </c>
      <c r="Z43" s="258">
        <f t="shared" si="27"/>
        <v>0</v>
      </c>
      <c r="AA43" s="258">
        <f t="shared" si="27"/>
        <v>0</v>
      </c>
      <c r="AB43" s="258">
        <f t="shared" si="27"/>
        <v>0</v>
      </c>
      <c r="AC43" s="258">
        <f t="shared" si="27"/>
        <v>0</v>
      </c>
      <c r="AD43" s="258">
        <f t="shared" si="27"/>
        <v>0</v>
      </c>
      <c r="AE43" s="258">
        <f t="shared" si="27"/>
        <v>0</v>
      </c>
      <c r="AF43" s="258">
        <f t="shared" si="27"/>
        <v>0</v>
      </c>
      <c r="AG43" s="258">
        <f t="shared" si="27"/>
        <v>0</v>
      </c>
      <c r="AH43" s="258">
        <f t="shared" si="27"/>
        <v>0</v>
      </c>
      <c r="AI43" s="258">
        <f t="shared" si="27"/>
        <v>0</v>
      </c>
      <c r="AJ43" s="258">
        <f t="shared" si="27"/>
        <v>0</v>
      </c>
      <c r="AK43" s="258">
        <f t="shared" si="27"/>
        <v>0</v>
      </c>
      <c r="AL43" s="258">
        <f t="shared" si="27"/>
        <v>0</v>
      </c>
    </row>
    <row r="44" spans="1:38">
      <c r="A44" s="253"/>
      <c r="B44" s="253">
        <v>11</v>
      </c>
      <c r="C44" s="253" t="s">
        <v>420</v>
      </c>
      <c r="D44" s="254">
        <v>13</v>
      </c>
      <c r="E44" s="265">
        <v>13</v>
      </c>
      <c r="F44" s="265"/>
      <c r="G44" s="262"/>
      <c r="H44" s="257"/>
      <c r="I44" s="257"/>
      <c r="J44" s="255"/>
      <c r="K44" s="255"/>
      <c r="L44" s="255"/>
      <c r="M44" s="255"/>
      <c r="N44" s="258">
        <f t="shared" si="17"/>
        <v>35</v>
      </c>
      <c r="O44" s="253">
        <v>32</v>
      </c>
      <c r="P44" s="253">
        <v>3</v>
      </c>
      <c r="Q44" s="253"/>
      <c r="R44" s="253"/>
      <c r="S44" s="253">
        <v>0</v>
      </c>
      <c r="T44" s="253"/>
      <c r="U44" s="253"/>
      <c r="V44" s="253"/>
      <c r="W44" s="253"/>
      <c r="X44" s="253">
        <v>0</v>
      </c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60"/>
      <c r="AK44" s="253"/>
      <c r="AL44" s="253"/>
    </row>
    <row r="45" spans="1:38">
      <c r="A45" s="266"/>
      <c r="B45" s="266"/>
      <c r="C45" s="266"/>
      <c r="D45" s="258">
        <f t="shared" ref="D45:M45" si="28">SUM(D44:D44)</f>
        <v>13</v>
      </c>
      <c r="E45" s="258">
        <f t="shared" si="28"/>
        <v>13</v>
      </c>
      <c r="F45" s="258">
        <f t="shared" si="28"/>
        <v>0</v>
      </c>
      <c r="G45" s="258">
        <f t="shared" si="28"/>
        <v>0</v>
      </c>
      <c r="H45" s="258">
        <f t="shared" si="28"/>
        <v>0</v>
      </c>
      <c r="I45" s="258">
        <f t="shared" si="28"/>
        <v>0</v>
      </c>
      <c r="J45" s="258">
        <f t="shared" si="28"/>
        <v>0</v>
      </c>
      <c r="K45" s="258">
        <f t="shared" si="28"/>
        <v>0</v>
      </c>
      <c r="L45" s="258">
        <f t="shared" si="28"/>
        <v>0</v>
      </c>
      <c r="M45" s="258">
        <f t="shared" si="28"/>
        <v>0</v>
      </c>
      <c r="N45" s="258">
        <f>SUM(O45:AL45)</f>
        <v>35</v>
      </c>
      <c r="O45" s="258">
        <f t="shared" ref="O45:AL45" si="29">SUM(O44:O44)</f>
        <v>32</v>
      </c>
      <c r="P45" s="258">
        <f t="shared" si="29"/>
        <v>3</v>
      </c>
      <c r="Q45" s="258">
        <f t="shared" si="29"/>
        <v>0</v>
      </c>
      <c r="R45" s="258">
        <f t="shared" si="29"/>
        <v>0</v>
      </c>
      <c r="S45" s="258">
        <f t="shared" si="29"/>
        <v>0</v>
      </c>
      <c r="T45" s="258">
        <f t="shared" si="29"/>
        <v>0</v>
      </c>
      <c r="U45" s="258">
        <f t="shared" si="29"/>
        <v>0</v>
      </c>
      <c r="V45" s="258">
        <f t="shared" si="29"/>
        <v>0</v>
      </c>
      <c r="W45" s="258">
        <f t="shared" si="29"/>
        <v>0</v>
      </c>
      <c r="X45" s="258">
        <f t="shared" si="29"/>
        <v>0</v>
      </c>
      <c r="Y45" s="258">
        <f t="shared" si="29"/>
        <v>0</v>
      </c>
      <c r="Z45" s="258">
        <f t="shared" si="29"/>
        <v>0</v>
      </c>
      <c r="AA45" s="258">
        <f t="shared" si="29"/>
        <v>0</v>
      </c>
      <c r="AB45" s="258">
        <f t="shared" si="29"/>
        <v>0</v>
      </c>
      <c r="AC45" s="258">
        <f t="shared" si="29"/>
        <v>0</v>
      </c>
      <c r="AD45" s="258">
        <f t="shared" si="29"/>
        <v>0</v>
      </c>
      <c r="AE45" s="258">
        <f t="shared" si="29"/>
        <v>0</v>
      </c>
      <c r="AF45" s="258">
        <f t="shared" si="29"/>
        <v>0</v>
      </c>
      <c r="AG45" s="258">
        <f t="shared" si="29"/>
        <v>0</v>
      </c>
      <c r="AH45" s="258">
        <f t="shared" si="29"/>
        <v>0</v>
      </c>
      <c r="AI45" s="258">
        <f t="shared" si="29"/>
        <v>0</v>
      </c>
      <c r="AJ45" s="258">
        <f t="shared" si="29"/>
        <v>0</v>
      </c>
      <c r="AK45" s="258">
        <f t="shared" si="29"/>
        <v>0</v>
      </c>
      <c r="AL45" s="258">
        <f t="shared" si="29"/>
        <v>0</v>
      </c>
    </row>
    <row r="46" spans="1:38">
      <c r="A46" s="258"/>
      <c r="B46" s="264" t="s">
        <v>424</v>
      </c>
      <c r="C46" s="258"/>
      <c r="D46" s="258">
        <f t="shared" ref="D46:M46" si="30">+D43+D45</f>
        <v>29</v>
      </c>
      <c r="E46" s="258">
        <f t="shared" si="30"/>
        <v>29</v>
      </c>
      <c r="F46" s="258">
        <f t="shared" si="30"/>
        <v>0</v>
      </c>
      <c r="G46" s="258">
        <f t="shared" si="30"/>
        <v>0</v>
      </c>
      <c r="H46" s="258">
        <f t="shared" si="30"/>
        <v>0</v>
      </c>
      <c r="I46" s="258">
        <f t="shared" si="30"/>
        <v>0</v>
      </c>
      <c r="J46" s="258">
        <f t="shared" si="30"/>
        <v>0</v>
      </c>
      <c r="K46" s="258">
        <f t="shared" si="30"/>
        <v>0</v>
      </c>
      <c r="L46" s="258">
        <f t="shared" si="30"/>
        <v>0</v>
      </c>
      <c r="M46" s="258">
        <f t="shared" si="30"/>
        <v>0</v>
      </c>
      <c r="N46" s="258">
        <f>SUM(O46:AL46)</f>
        <v>70</v>
      </c>
      <c r="O46" s="258">
        <f t="shared" ref="O46:AL46" si="31">+O43+O45</f>
        <v>64</v>
      </c>
      <c r="P46" s="258">
        <f t="shared" si="31"/>
        <v>6</v>
      </c>
      <c r="Q46" s="258">
        <f t="shared" si="31"/>
        <v>0</v>
      </c>
      <c r="R46" s="258">
        <f t="shared" si="31"/>
        <v>0</v>
      </c>
      <c r="S46" s="258">
        <f t="shared" si="31"/>
        <v>0</v>
      </c>
      <c r="T46" s="258">
        <f t="shared" si="31"/>
        <v>0</v>
      </c>
      <c r="U46" s="258">
        <f t="shared" si="31"/>
        <v>0</v>
      </c>
      <c r="V46" s="258">
        <f t="shared" si="31"/>
        <v>0</v>
      </c>
      <c r="W46" s="258">
        <f t="shared" si="31"/>
        <v>0</v>
      </c>
      <c r="X46" s="258">
        <f t="shared" si="31"/>
        <v>0</v>
      </c>
      <c r="Y46" s="258">
        <f t="shared" si="31"/>
        <v>0</v>
      </c>
      <c r="Z46" s="258">
        <f t="shared" si="31"/>
        <v>0</v>
      </c>
      <c r="AA46" s="258">
        <f t="shared" si="31"/>
        <v>0</v>
      </c>
      <c r="AB46" s="258">
        <f t="shared" si="31"/>
        <v>0</v>
      </c>
      <c r="AC46" s="258">
        <f t="shared" si="31"/>
        <v>0</v>
      </c>
      <c r="AD46" s="258">
        <f t="shared" si="31"/>
        <v>0</v>
      </c>
      <c r="AE46" s="258">
        <f t="shared" si="31"/>
        <v>0</v>
      </c>
      <c r="AF46" s="258">
        <f t="shared" si="31"/>
        <v>0</v>
      </c>
      <c r="AG46" s="258">
        <f t="shared" si="31"/>
        <v>0</v>
      </c>
      <c r="AH46" s="258">
        <f t="shared" si="31"/>
        <v>0</v>
      </c>
      <c r="AI46" s="258">
        <f t="shared" si="31"/>
        <v>0</v>
      </c>
      <c r="AJ46" s="258">
        <f t="shared" si="31"/>
        <v>0</v>
      </c>
      <c r="AK46" s="258">
        <f t="shared" si="31"/>
        <v>0</v>
      </c>
      <c r="AL46" s="258">
        <f t="shared" si="31"/>
        <v>0</v>
      </c>
    </row>
    <row r="47" spans="1:38">
      <c r="A47" s="258"/>
      <c r="B47" s="264" t="s">
        <v>425</v>
      </c>
      <c r="C47" s="258"/>
      <c r="D47" s="258">
        <f t="shared" ref="D47:M47" si="32">+D24+D41+D46</f>
        <v>267</v>
      </c>
      <c r="E47" s="258">
        <f t="shared" si="32"/>
        <v>265</v>
      </c>
      <c r="F47" s="258">
        <f t="shared" si="32"/>
        <v>0</v>
      </c>
      <c r="G47" s="258">
        <v>2</v>
      </c>
      <c r="H47" s="258">
        <f t="shared" si="32"/>
        <v>0</v>
      </c>
      <c r="I47" s="258">
        <f t="shared" si="32"/>
        <v>0</v>
      </c>
      <c r="J47" s="258">
        <f t="shared" si="32"/>
        <v>0</v>
      </c>
      <c r="K47" s="258">
        <f t="shared" si="32"/>
        <v>0</v>
      </c>
      <c r="L47" s="258">
        <f t="shared" si="32"/>
        <v>0</v>
      </c>
      <c r="M47" s="258">
        <f t="shared" si="32"/>
        <v>0</v>
      </c>
      <c r="N47" s="267">
        <f>SUM(O47:AL47)</f>
        <v>502</v>
      </c>
      <c r="O47" s="258">
        <f>+O24+O41+O46</f>
        <v>442</v>
      </c>
      <c r="P47" s="258">
        <f t="shared" ref="P47:AL47" si="33">+P24+P41+P46</f>
        <v>17</v>
      </c>
      <c r="Q47" s="258">
        <f t="shared" si="33"/>
        <v>0</v>
      </c>
      <c r="R47" s="258">
        <f t="shared" si="33"/>
        <v>0</v>
      </c>
      <c r="S47" s="258">
        <f t="shared" si="33"/>
        <v>0</v>
      </c>
      <c r="T47" s="258">
        <f t="shared" si="33"/>
        <v>6</v>
      </c>
      <c r="U47" s="258">
        <f t="shared" si="33"/>
        <v>6</v>
      </c>
      <c r="V47" s="258">
        <f t="shared" si="33"/>
        <v>2</v>
      </c>
      <c r="W47" s="258">
        <f t="shared" si="33"/>
        <v>11</v>
      </c>
      <c r="X47" s="258">
        <f t="shared" si="33"/>
        <v>0</v>
      </c>
      <c r="Y47" s="258">
        <f t="shared" si="33"/>
        <v>0</v>
      </c>
      <c r="Z47" s="258">
        <f t="shared" si="33"/>
        <v>0</v>
      </c>
      <c r="AA47" s="258">
        <f t="shared" si="33"/>
        <v>0</v>
      </c>
      <c r="AB47" s="258">
        <f t="shared" si="33"/>
        <v>0</v>
      </c>
      <c r="AC47" s="258">
        <f t="shared" si="33"/>
        <v>0</v>
      </c>
      <c r="AD47" s="258">
        <f t="shared" si="33"/>
        <v>0</v>
      </c>
      <c r="AE47" s="258">
        <f t="shared" si="33"/>
        <v>0</v>
      </c>
      <c r="AF47" s="258">
        <f t="shared" si="33"/>
        <v>0</v>
      </c>
      <c r="AG47" s="258">
        <f t="shared" si="33"/>
        <v>0</v>
      </c>
      <c r="AH47" s="258">
        <f t="shared" si="33"/>
        <v>0</v>
      </c>
      <c r="AI47" s="258">
        <f t="shared" si="33"/>
        <v>0</v>
      </c>
      <c r="AJ47" s="258">
        <f t="shared" si="33"/>
        <v>0</v>
      </c>
      <c r="AK47" s="258">
        <f t="shared" si="33"/>
        <v>18</v>
      </c>
      <c r="AL47" s="258">
        <f t="shared" si="33"/>
        <v>0</v>
      </c>
    </row>
    <row r="48" spans="1:38">
      <c r="A48" s="258"/>
      <c r="B48" s="264" t="s">
        <v>426</v>
      </c>
      <c r="C48" s="258"/>
      <c r="D48" s="258">
        <f t="shared" ref="D48:M48" si="34">+D10+D47</f>
        <v>297</v>
      </c>
      <c r="E48" s="258">
        <f t="shared" si="34"/>
        <v>295</v>
      </c>
      <c r="F48" s="258">
        <f t="shared" si="34"/>
        <v>0</v>
      </c>
      <c r="G48" s="258">
        <f t="shared" si="34"/>
        <v>2</v>
      </c>
      <c r="H48" s="258">
        <f t="shared" si="34"/>
        <v>0</v>
      </c>
      <c r="I48" s="258">
        <f t="shared" si="34"/>
        <v>0</v>
      </c>
      <c r="J48" s="258">
        <f t="shared" si="34"/>
        <v>0</v>
      </c>
      <c r="K48" s="258">
        <f t="shared" si="34"/>
        <v>0</v>
      </c>
      <c r="L48" s="258">
        <f t="shared" si="34"/>
        <v>0</v>
      </c>
      <c r="M48" s="258">
        <f t="shared" si="34"/>
        <v>0</v>
      </c>
      <c r="N48" s="267">
        <f>SUM(O48:AL48)</f>
        <v>502</v>
      </c>
      <c r="O48" s="258">
        <f>O46+O41+O24</f>
        <v>442</v>
      </c>
      <c r="P48" s="258">
        <f t="shared" ref="P48:AL48" si="35">+P10+P47</f>
        <v>17</v>
      </c>
      <c r="Q48" s="258">
        <f t="shared" si="35"/>
        <v>0</v>
      </c>
      <c r="R48" s="258">
        <f t="shared" si="35"/>
        <v>0</v>
      </c>
      <c r="S48" s="258">
        <f t="shared" si="35"/>
        <v>0</v>
      </c>
      <c r="T48" s="258">
        <f t="shared" si="35"/>
        <v>6</v>
      </c>
      <c r="U48" s="258">
        <f t="shared" si="35"/>
        <v>6</v>
      </c>
      <c r="V48" s="258">
        <f t="shared" si="35"/>
        <v>2</v>
      </c>
      <c r="W48" s="258">
        <f t="shared" si="35"/>
        <v>11</v>
      </c>
      <c r="X48" s="258">
        <f t="shared" si="35"/>
        <v>0</v>
      </c>
      <c r="Y48" s="258">
        <f t="shared" si="35"/>
        <v>0</v>
      </c>
      <c r="Z48" s="258">
        <f t="shared" si="35"/>
        <v>0</v>
      </c>
      <c r="AA48" s="258">
        <f t="shared" si="35"/>
        <v>0</v>
      </c>
      <c r="AB48" s="258">
        <f t="shared" si="35"/>
        <v>0</v>
      </c>
      <c r="AC48" s="258">
        <f t="shared" si="35"/>
        <v>0</v>
      </c>
      <c r="AD48" s="258">
        <f t="shared" si="35"/>
        <v>0</v>
      </c>
      <c r="AE48" s="258">
        <f t="shared" si="35"/>
        <v>0</v>
      </c>
      <c r="AF48" s="258">
        <f t="shared" si="35"/>
        <v>0</v>
      </c>
      <c r="AG48" s="258">
        <f t="shared" si="35"/>
        <v>0</v>
      </c>
      <c r="AH48" s="258">
        <f t="shared" si="35"/>
        <v>0</v>
      </c>
      <c r="AI48" s="258">
        <f t="shared" si="35"/>
        <v>0</v>
      </c>
      <c r="AJ48" s="258">
        <f t="shared" si="35"/>
        <v>0</v>
      </c>
      <c r="AK48" s="258">
        <f t="shared" si="35"/>
        <v>18</v>
      </c>
      <c r="AL48" s="258">
        <f t="shared" si="35"/>
        <v>0</v>
      </c>
    </row>
    <row r="49" spans="1:38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6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:38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6"/>
      <c r="O50" s="247"/>
      <c r="P50" s="268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:38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6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:38">
      <c r="A52" s="327" t="s">
        <v>427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8"/>
      <c r="M52" s="328"/>
      <c r="N52" s="328"/>
      <c r="O52" s="328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</row>
  </sheetData>
  <mergeCells count="20">
    <mergeCell ref="A1:D1"/>
    <mergeCell ref="W1:AK1"/>
    <mergeCell ref="A3:AL3"/>
    <mergeCell ref="A4:A7"/>
    <mergeCell ref="B4:B7"/>
    <mergeCell ref="C4:C7"/>
    <mergeCell ref="D4:D7"/>
    <mergeCell ref="E4:G6"/>
    <mergeCell ref="H4:J6"/>
    <mergeCell ref="K4:M6"/>
    <mergeCell ref="AK4:AK7"/>
    <mergeCell ref="AL4:AL7"/>
    <mergeCell ref="O5:O7"/>
    <mergeCell ref="P5:P7"/>
    <mergeCell ref="Q5:AI6"/>
    <mergeCell ref="A52:K52"/>
    <mergeCell ref="L52:O52"/>
    <mergeCell ref="N4:N7"/>
    <mergeCell ref="O4:AI4"/>
    <mergeCell ref="AJ4:A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свод штат 24.09.2024</vt:lpstr>
      <vt:lpstr>штат жағы 24.09.2024</vt:lpstr>
      <vt:lpstr>мұғалім жағы 24.09.2024</vt:lpstr>
      <vt:lpstr>справка</vt:lpstr>
      <vt:lpstr>Сетка часов</vt:lpstr>
      <vt:lpstr>'мұғалім жағы 24.09.2024'!Заголовки_для_печати</vt:lpstr>
      <vt:lpstr>'мұғалім жағы 24.09.2024'!Область_печати</vt:lpstr>
      <vt:lpstr>'свод штат 24.09.2024'!Область_печати</vt:lpstr>
      <vt:lpstr>'штат жағы 24.09.2024'!Область_печати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Samsung</cp:lastModifiedBy>
  <cp:lastPrinted>2024-11-12T10:40:06Z</cp:lastPrinted>
  <dcterms:created xsi:type="dcterms:W3CDTF">2006-09-16T00:00:00Z</dcterms:created>
  <dcterms:modified xsi:type="dcterms:W3CDTF">2024-11-12T10:41:15Z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0148F662182A45819BFFD5A1FFDF1CE6_12</vt:lpwstr>
  </property>
  <property fmtid="{D5CDD505-2E9C-101B-9397-08002B2CF9AE}" pid="3" name="KSOProductBuildVer">
    <vt:lpwstr>1049-12.2.0.13431</vt:lpwstr>
  </property>
</Properties>
</file>